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8550" activeTab="0"/>
  </bookViews>
  <sheets>
    <sheet name="Рекомендации" sheetId="1" r:id="rId1"/>
    <sheet name="Расчет 1" sheetId="2" r:id="rId2"/>
    <sheet name="Расчет 2" sheetId="3" r:id="rId3"/>
    <sheet name="Календарь" sheetId="4" state="hidden" r:id="rId4"/>
  </sheets>
  <definedNames>
    <definedName name="_xlnm.Print_Area" localSheetId="3">'Календарь'!#REF!</definedName>
    <definedName name="_xlnm.Print_Area" localSheetId="1">'Расчет 1'!$B$3:$D$43</definedName>
    <definedName name="_xlnm.Print_Area" localSheetId="2">'Расчет 2'!$B$3:$D$51</definedName>
    <definedName name="_xlnm.Print_Area" localSheetId="0">'Рекомендации'!$B$2:$K$12</definedName>
    <definedName name="КТ1" localSheetId="3">'Календарь'!$9:$9</definedName>
    <definedName name="КТ1" localSheetId="1">'Расчет 1'!$21:$21</definedName>
    <definedName name="КТ1" localSheetId="2">'Расчет 2'!$26:$26</definedName>
    <definedName name="КТ2" localSheetId="3">'Календарь'!$16:$16</definedName>
    <definedName name="КТ2" localSheetId="1">'Расчет 1'!$27:$27</definedName>
    <definedName name="КТ2" localSheetId="2">'Расчет 2'!$33:$33</definedName>
    <definedName name="КТ3" localSheetId="3">'Календарь'!$23:$23</definedName>
    <definedName name="КТ3" localSheetId="1">'Расчет 1'!$33:$33</definedName>
    <definedName name="КТ3" localSheetId="2">'Расчет 2'!$39:$39</definedName>
    <definedName name="КТ4" localSheetId="3">'Календарь'!$28:$28</definedName>
    <definedName name="КТ4" localSheetId="2">'Расчет 2'!$45:$45</definedName>
    <definedName name="НТ1" localSheetId="3">'Календарь'!$6:$6</definedName>
    <definedName name="НТ1" localSheetId="1">'Расчет 1'!$19:$19</definedName>
    <definedName name="НТ1" localSheetId="2">'Расчет 2'!$23:$23</definedName>
    <definedName name="НТ2" localSheetId="3">'Календарь'!$13:$13</definedName>
    <definedName name="НТ2" localSheetId="1">'Расчет 1'!$25:$25</definedName>
    <definedName name="НТ2" localSheetId="2">'Расчет 2'!$30:$30</definedName>
    <definedName name="НТ3" localSheetId="3">'Календарь'!$21:$21</definedName>
    <definedName name="НТ3" localSheetId="1">'Расчет 1'!$31:$31</definedName>
    <definedName name="НТ3" localSheetId="2">'Расчет 2'!$37:$37</definedName>
    <definedName name="НТ4" localSheetId="3">'Календарь'!$26:$26</definedName>
    <definedName name="НТ4" localSheetId="2">'Расчет 2'!$43:$43</definedName>
  </definedNames>
  <calcPr fullCalcOnLoad="1"/>
</workbook>
</file>

<file path=xl/comments1.xml><?xml version="1.0" encoding="utf-8"?>
<comments xmlns="http://schemas.openxmlformats.org/spreadsheetml/2006/main">
  <authors>
    <author>КонсульнатПлюс примечание</author>
  </authors>
  <commentList>
    <comment ref="L30" authorId="0">
      <text>
        <r>
          <rPr>
            <b/>
            <sz val="10"/>
            <rFont val="Times New Roman"/>
            <family val="1"/>
          </rPr>
          <t>Примечание</t>
        </r>
        <r>
          <rPr>
            <sz val="10"/>
            <rFont val="Times New Roman"/>
            <family val="1"/>
          </rPr>
          <t xml:space="preserve">
</t>
        </r>
        <r>
          <rPr>
            <b/>
            <sz val="10"/>
            <rFont val="Times New Roman"/>
            <family val="1"/>
          </rPr>
          <t>Если кнопки не срабатывают</t>
        </r>
        <r>
          <rPr>
            <sz val="10"/>
            <rFont val="Times New Roman"/>
            <family val="1"/>
          </rPr>
          <t xml:space="preserve">, необходимо снять высокую защиту макросов. Для этого следует произвести следующие действия.
</t>
        </r>
        <r>
          <rPr>
            <b/>
            <sz val="10"/>
            <color indexed="12"/>
            <rFont val="Times New Roman"/>
            <family val="1"/>
          </rPr>
          <t>В Excel-2003:</t>
        </r>
        <r>
          <rPr>
            <sz val="10"/>
            <rFont val="Times New Roman"/>
            <family val="1"/>
          </rPr>
          <t xml:space="preserve">
- выбрать команду "Сервис" → "Параметры"; 
- в выпадающем окне выбрать "Безопасность" → "Безопасность макросов".
Если стоит высокий или очень высокий уровень безопасности,
то отметить среднюю или низкую;
- нажать "Ок", еще раз "Ок";
- закрыть файл, сохранив все внесенные изменения, и открыть его еще раз.
</t>
        </r>
        <r>
          <rPr>
            <b/>
            <sz val="10"/>
            <color indexed="12"/>
            <rFont val="Times New Roman"/>
            <family val="1"/>
          </rPr>
          <t>В Excel-2007 (2010):</t>
        </r>
        <r>
          <rPr>
            <sz val="10"/>
            <rFont val="Times New Roman"/>
            <family val="1"/>
          </rPr>
          <t xml:space="preserve">
- выбрать кнопку "Office" → "Параметры Excel"
Центр управления безопасностью → Параметры центра управления безопасностью 
→ Параметры макросов → Включить все макросы;
- закрыть файл, сохранив все внесенные изменения, и открыть его еще раз</t>
        </r>
      </text>
    </comment>
  </commentList>
</comments>
</file>

<file path=xl/comments2.xml><?xml version="1.0" encoding="utf-8"?>
<comments xmlns="http://schemas.openxmlformats.org/spreadsheetml/2006/main">
  <authors>
    <author>КонсультантПлюс примечание</author>
  </authors>
  <commentList>
    <comment ref="D43" authorId="0">
      <text>
        <r>
          <rPr>
            <b/>
            <sz val="9"/>
            <rFont val="Times New Roman"/>
            <family val="1"/>
          </rPr>
          <t>Примечание</t>
        </r>
        <r>
          <rPr>
            <sz val="9"/>
            <rFont val="Times New Roman"/>
            <family val="1"/>
          </rPr>
          <t xml:space="preserve">
Если результат пропорционального расчета составляет менее 14 дней, наниматель обязан предоставить часть трудового отпуска продолжительностью не менее 14 календарных дней в соответствии с ч. 4 ст. 166 Трудового кодекса Республики Беларусь</t>
        </r>
      </text>
    </comment>
  </commentList>
</comments>
</file>

<file path=xl/comments3.xml><?xml version="1.0" encoding="utf-8"?>
<comments xmlns="http://schemas.openxmlformats.org/spreadsheetml/2006/main">
  <authors>
    <author>КонсультантПлюс примечание</author>
  </authors>
  <commentList>
    <comment ref="D49" authorId="0">
      <text>
        <r>
          <rPr>
            <b/>
            <sz val="10"/>
            <rFont val="Times New Roman"/>
            <family val="1"/>
          </rPr>
          <t>Примечание</t>
        </r>
        <r>
          <rPr>
            <sz val="10"/>
            <rFont val="Times New Roman"/>
            <family val="1"/>
          </rPr>
          <t xml:space="preserve">
Если дополнительный отпуск за работу с вредными и/или опасными условиями труда предоставляется пропорционально отработанному времени, то вместо рассчитанной даты окончания рабочего года нужно ввести дату, на которую производится расчет</t>
        </r>
      </text>
    </comment>
  </commentList>
</comments>
</file>

<file path=xl/sharedStrings.xml><?xml version="1.0" encoding="utf-8"?>
<sst xmlns="http://schemas.openxmlformats.org/spreadsheetml/2006/main" count="147" uniqueCount="96">
  <si>
    <r>
      <t>В ячейках, помеченных цветом, содержатся формулы.</t>
    </r>
    <r>
      <rPr>
        <b/>
        <sz val="12"/>
        <rFont val="Times New Roman CYR"/>
        <family val="2"/>
      </rPr>
      <t xml:space="preserve"> Не рекомендуется удалять информацию из данных ячеек! </t>
    </r>
  </si>
  <si>
    <t>16.01.2014 - Расчет 2 откорректированы формулы в K52, J52, N 55 (просьба Мартинкевич)</t>
  </si>
  <si>
    <t>да</t>
  </si>
  <si>
    <t>Расчет количества дней трудового отпуска, предоставляемого за первый рабочий год пропорционально отработанному времени</t>
  </si>
  <si>
    <t>нет</t>
  </si>
  <si>
    <t>Фамилия</t>
  </si>
  <si>
    <t>Петрова</t>
  </si>
  <si>
    <t>Имя</t>
  </si>
  <si>
    <t>Анна</t>
  </si>
  <si>
    <t>Отчество</t>
  </si>
  <si>
    <t>Ивановна</t>
  </si>
  <si>
    <t xml:space="preserve">Подразделение </t>
  </si>
  <si>
    <t>г. Жодино</t>
  </si>
  <si>
    <t>Дата начала рабочего года</t>
  </si>
  <si>
    <t>1. Продолжительность трудового отпуска</t>
  </si>
  <si>
    <t>Общая</t>
  </si>
  <si>
    <t>Количество дней трудового отпуска за текущий рабочий год, уже использованных работником</t>
  </si>
  <si>
    <t>2. Отпуск без сохранения заработной платы</t>
  </si>
  <si>
    <t>Дата начала</t>
  </si>
  <si>
    <t>Дата окончания</t>
  </si>
  <si>
    <t>Количество дней</t>
  </si>
  <si>
    <t>3. Отпуск по уходу за ребенком до достижения им трехлетнего возраста</t>
  </si>
  <si>
    <t>5. Прогулы, дней</t>
  </si>
  <si>
    <t>Дата, на которую рассчитывается продолжительность трудового отпуска пропорционально отработанному времени</t>
  </si>
  <si>
    <t>просто</t>
  </si>
  <si>
    <t>вредность</t>
  </si>
  <si>
    <t>Количество дней трудового отпуска, рассчитанное пропорционально отработанному времени</t>
  </si>
  <si>
    <t>Рабочий год, мес.</t>
  </si>
  <si>
    <t>целое кол-во месяцев</t>
  </si>
  <si>
    <t>остаток дней</t>
  </si>
  <si>
    <t>к-во отработанных мес. для расчета</t>
  </si>
  <si>
    <t>Компенсация 1</t>
  </si>
  <si>
    <t>Компенсация 2</t>
  </si>
  <si>
    <t>отпуск минус прогулы</t>
  </si>
  <si>
    <t>Расчет 1</t>
  </si>
  <si>
    <t>Расчет 2</t>
  </si>
  <si>
    <t>Расчет количества дней трудового отпуска пропорционально отработанному времени, если продолжительность трудового отпуска изменилась</t>
  </si>
  <si>
    <t>Морозова</t>
  </si>
  <si>
    <t>Петровна</t>
  </si>
  <si>
    <t>цех № 03</t>
  </si>
  <si>
    <r>
      <t xml:space="preserve">1. </t>
    </r>
    <r>
      <rPr>
        <sz val="11"/>
        <rFont val="Times New Roman"/>
        <family val="1"/>
      </rPr>
      <t>Продолжительность трудового отпуска,
действовавшая</t>
    </r>
    <r>
      <rPr>
        <b/>
        <sz val="11"/>
        <rFont val="Times New Roman"/>
        <family val="1"/>
      </rPr>
      <t xml:space="preserve"> до изменения</t>
    </r>
  </si>
  <si>
    <r>
      <t xml:space="preserve">2. </t>
    </r>
    <r>
      <rPr>
        <sz val="11"/>
        <rFont val="Times New Roman"/>
        <family val="1"/>
      </rPr>
      <t>Продолжительность трудового отпуска, 
действовавшая</t>
    </r>
    <r>
      <rPr>
        <b/>
        <sz val="11"/>
        <rFont val="Times New Roman"/>
        <family val="1"/>
      </rPr>
      <t xml:space="preserve"> после изменения</t>
    </r>
  </si>
  <si>
    <t>Дата изменения</t>
  </si>
  <si>
    <t>3. Отпуск без сохранения заработной платы</t>
  </si>
  <si>
    <t>общий РГ</t>
  </si>
  <si>
    <t>РГ вредный</t>
  </si>
  <si>
    <t>4. Отпуск по уходу за ребенком до достижения им трехлетнего возраста</t>
  </si>
  <si>
    <t>6. Прогулы</t>
  </si>
  <si>
    <t>период 1</t>
  </si>
  <si>
    <t>период 2</t>
  </si>
  <si>
    <t>Дата окончания рабочего года</t>
  </si>
  <si>
    <t>Комп. 1</t>
  </si>
  <si>
    <t>Комп. 2</t>
  </si>
  <si>
    <t>Итого за первый период</t>
  </si>
  <si>
    <t>Итого за второй период</t>
  </si>
  <si>
    <t>простой</t>
  </si>
  <si>
    <t>вредный</t>
  </si>
  <si>
    <t>ВЕСЬ со</t>
  </si>
  <si>
    <t>БОЛЕЕ 14</t>
  </si>
  <si>
    <t>осталось</t>
  </si>
  <si>
    <t>Без вр.</t>
  </si>
  <si>
    <t>Для вр.</t>
  </si>
  <si>
    <t>Рекомендации по заполнению калькулятора
"Расчет продолжительности трудового отпуска пропорционально отработанному времени"</t>
  </si>
  <si>
    <t>Порядок заполнения Расчета 1</t>
  </si>
  <si>
    <r>
      <t xml:space="preserve">3. Заполнить графы </t>
    </r>
    <r>
      <rPr>
        <b/>
        <sz val="12"/>
        <rFont val="Times New Roman CYR"/>
        <family val="0"/>
      </rPr>
      <t>раздела 1 "Продолжительность трудового отпуска"</t>
    </r>
    <r>
      <rPr>
        <sz val="12"/>
        <rFont val="Times New Roman CYR"/>
        <family val="2"/>
      </rPr>
      <t>.</t>
    </r>
  </si>
  <si>
    <t>Порядок заполнения Расчета 2</t>
  </si>
  <si>
    <t>4. Если в течение рабочего года (периода, за который производится расчет) работнику были предоставлены соцотпуска, имели место прогулы, то необходимо заполнить соответствующие разделы.</t>
  </si>
  <si>
    <t>4. Отпуск по беременности и родам, 
период нетрудоспособности и иные периоды, 
не относящиеся к отработанному во вредных и/или опасных условиях труда времени</t>
  </si>
  <si>
    <t xml:space="preserve">5. Отпуск по беременности и родам, 
период нетрудоспособности и иные периоды, 
не относящиеся к отработанному во вредных и/или опасных условиях труда времени
 </t>
  </si>
  <si>
    <t xml:space="preserve">Трудовой отпуск, за исключением дополнительного за работу с вредными и/или опасными условиями труда </t>
  </si>
  <si>
    <t>Количество дней трудового отпуска пропорционально отработанному времени</t>
  </si>
  <si>
    <t>Дополнительный отпуск за работу с вредными и/или опасными условиями труда</t>
  </si>
  <si>
    <r>
      <t>Расчет 1</t>
    </r>
    <r>
      <rPr>
        <sz val="12"/>
        <rFont val="Times New Roman CYR"/>
        <family val="2"/>
      </rPr>
      <t xml:space="preserve"> предназначен для подсчета количества дней трудового отпуска, предоставляемого за первый рабочий год пропорционально отработанному времени, если работником не отработано 6 месяцев у нанимателя</t>
    </r>
    <r>
      <rPr>
        <sz val="12"/>
        <rFont val="Times New Roman CYR"/>
        <family val="0"/>
      </rPr>
      <t>.</t>
    </r>
    <r>
      <rPr>
        <b/>
        <sz val="12"/>
        <rFont val="Times New Roman CYR"/>
        <family val="2"/>
      </rPr>
      <t xml:space="preserve"> Расчет 2 </t>
    </r>
    <r>
      <rPr>
        <sz val="12"/>
        <rFont val="Times New Roman CYR"/>
        <family val="0"/>
      </rPr>
      <t>предназначен для подсчета количества дней трудового отпуска пропорционально отработанному времени, если продолжительность трудового отпуска изменилась.</t>
    </r>
  </si>
  <si>
    <r>
      <t xml:space="preserve">1. В начале расчета в ячейке, закрашенной розовым цветом и расположенной справа на сером фоне, необходимо выбрать количество дней в году, на который приходится февраль, входящий в фактически отработанное сотрудником время. Если в отработанном феврале 29 дней - выбирают "366".
2. Ввести дату </t>
    </r>
    <r>
      <rPr>
        <b/>
        <sz val="12"/>
        <rFont val="Times New Roman CYR"/>
        <family val="0"/>
      </rPr>
      <t>в</t>
    </r>
    <r>
      <rPr>
        <sz val="12"/>
        <rFont val="Times New Roman CYR"/>
        <family val="2"/>
      </rPr>
      <t xml:space="preserve"> </t>
    </r>
    <r>
      <rPr>
        <b/>
        <sz val="12"/>
        <rFont val="Times New Roman CYR"/>
        <family val="0"/>
      </rPr>
      <t>строку "Дата начала рабочего года"</t>
    </r>
    <r>
      <rPr>
        <sz val="12"/>
        <rFont val="Times New Roman CYR"/>
        <family val="2"/>
      </rPr>
      <t xml:space="preserve">. </t>
    </r>
  </si>
  <si>
    <r>
      <t xml:space="preserve">Раздел 4 "Отпуск по беременности и родам, период нетрудоспособности и иные периоды, не относящиеся к отработанному во вредных и/или опасных условиях труда времени" </t>
    </r>
    <r>
      <rPr>
        <sz val="12"/>
        <rFont val="Times New Roman CYR"/>
        <family val="2"/>
      </rPr>
      <t>заполняется в случаях предоставления дополнительного отпуска за работу с вредными и/или опасными условиями труда. В нем вводятся даты начала и конца отпуска по беременности и родам, периода нетрудоспособности и иных периодов, которые не дают право на дополнительный отпуск за работу с вредными и/или опасными условиями труда. Даты в графах "Дата начала" и "Дата окончания" вводятся в формате ДД.ММ.ГГГГ. В графе "Дней" автоматически рассчитывается количество дней.</t>
    </r>
  </si>
  <si>
    <r>
      <t>В разделе 5 "Прогулы"</t>
    </r>
    <r>
      <rPr>
        <sz val="12"/>
        <rFont val="Times New Roman CYR"/>
        <family val="2"/>
      </rPr>
      <t xml:space="preserve"> необходимо указать количество дней прогулов в рабочем году и указать, уменьшают ли дни прогулов количество дней трудового отпуска, выбрав в закрашенной ячейке справа слово "да" или "нет". </t>
    </r>
  </si>
  <si>
    <r>
      <t xml:space="preserve">1. В начале расчета в ячейке, закрашенной розовым цветом и расположенной справа на сером фоне, необходимо выбрать количество дней в году, на который приходится февраль, входящий в фактически отработанное сотрудником время. Если в отработанном феврале 29 дней - выбирают "366".
2. Ввести дату </t>
    </r>
    <r>
      <rPr>
        <b/>
        <sz val="12"/>
        <rFont val="Times New Roman CYR"/>
        <family val="0"/>
      </rPr>
      <t>в строку "Дата начала рабочего года"</t>
    </r>
    <r>
      <rPr>
        <sz val="12"/>
        <rFont val="Times New Roman CYR"/>
        <family val="2"/>
      </rPr>
      <t xml:space="preserve">. </t>
    </r>
  </si>
  <si>
    <r>
      <t xml:space="preserve">3. Заполнить раздел 1 "Продолжительность трудового отпуска, действовавшая </t>
    </r>
    <r>
      <rPr>
        <b/>
        <sz val="12"/>
        <rFont val="Times New Roman CYR"/>
        <family val="2"/>
      </rPr>
      <t>до изменения</t>
    </r>
    <r>
      <rPr>
        <sz val="12"/>
        <rFont val="Times New Roman CYR"/>
        <family val="2"/>
      </rPr>
      <t>".</t>
    </r>
  </si>
  <si>
    <r>
      <t xml:space="preserve">Раздел 5 "Отпуск по беременности и родам, период нетрудоспособности и иные периоды, не относящиеся к отработанному во вредных и/или опасных условиях труда времени" </t>
    </r>
    <r>
      <rPr>
        <sz val="12"/>
        <rFont val="Times New Roman CYR"/>
        <family val="2"/>
      </rPr>
      <t>заполняется в случаях предоставления дополнительного отпуска за работу с вредными и/или опасными условиями труда. В нем вводятся даты начала и окончания отпуска по беременности и родам, периода нетрудоспособности и иных периодов, которые не дают право на дополнительный отпуск за работу с вредными и/или опасными условиями труда. Даты в графах "Дата начала" и "Дата окончания" вводятся в формате ДД.ММ.ГГГГ. При этом в графе "Дней" автоматически рассчитывается количество дней.</t>
    </r>
  </si>
  <si>
    <r>
      <t>В разделе 6 "Прогулы"</t>
    </r>
    <r>
      <rPr>
        <sz val="12"/>
        <rFont val="Times New Roman CYR"/>
        <family val="2"/>
      </rPr>
      <t xml:space="preserve"> указываются даты, на которые пришлись дни прогулов. Даты в графах "Дата начала" и "Дата окончания" разделов вводятся в формате ДД.ММ.ГГГГ. Также необходимо указать, уменьшают ли дни прогулов количество дней трудового отпуска, выбрав в закрашенной ячейке справа слово "да" или "нет". </t>
    </r>
  </si>
  <si>
    <t>Уменьшают ли
дни прогулов продолжительность трудового отпуска</t>
  </si>
  <si>
    <t>Уменьшают ли дни прогулов продолжительность трудового отпуска</t>
  </si>
  <si>
    <r>
      <t>В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2"/>
      </rPr>
      <t>разделе 2 "Отпуск без сохранения заработной платы"</t>
    </r>
    <r>
      <rPr>
        <sz val="12"/>
        <rFont val="Times New Roman CYR"/>
        <family val="2"/>
      </rPr>
      <t xml:space="preserve"> вводятся даты начала и окончания отпусков. Даты в графах "Дата начала" и "Дата окончания" вводятся в формате ДД.ММ.ГГГГ. В графе "Дней" автоматически рассчитывается количество дней.
Количество календарных дней отпуска можно ввести в графу "Дней" вручную. </t>
    </r>
    <r>
      <rPr>
        <b/>
        <sz val="12"/>
        <rFont val="Times New Roman CYR"/>
        <family val="0"/>
      </rPr>
      <t xml:space="preserve">
</t>
    </r>
    <r>
      <rPr>
        <b/>
        <i/>
        <sz val="12"/>
        <rFont val="Times New Roman CYR"/>
        <family val="0"/>
      </rPr>
      <t xml:space="preserve">Примечание
</t>
    </r>
    <r>
      <rPr>
        <i/>
        <sz val="12"/>
        <rFont val="Times New Roman CYR"/>
        <family val="0"/>
      </rPr>
      <t>С 08.01.2021 нанимателям предоставлено право включать в рабочий год работника, за который предоставляется трудовой отпуск, время отпусков без сохранения зарплаты, предоставляемых по инициативе нанимателя (ст. 191 ТК), без ограничения их продолжительности (абз. 7 п. 14 Указа N 143). Если наниматель воспользовался этим правом, то для расчета дни таких соцотпусков указывать в калькуляторе не нужно.</t>
    </r>
  </si>
  <si>
    <r>
      <t>В</t>
    </r>
    <r>
      <rPr>
        <b/>
        <sz val="12"/>
        <rFont val="Times New Roman CYR"/>
        <family val="2"/>
      </rPr>
      <t xml:space="preserve"> разделе 3 "Отпуск по уходу за ребенком до достижения им трехлетнего возраста"</t>
    </r>
    <r>
      <rPr>
        <sz val="12"/>
        <rFont val="Times New Roman CYR"/>
        <family val="2"/>
      </rPr>
      <t xml:space="preserve"> вводятся даты начала и окончания отпусков. Даты в графах "Дата начала" и "Дата окончания" вводятся в формате ДД.ММ.ГГГГ. В графе "Дней" автоматически рассчитывается количество дней данного отпуска.
</t>
    </r>
  </si>
  <si>
    <r>
      <rPr>
        <b/>
        <i/>
        <sz val="12"/>
        <color indexed="8"/>
        <rFont val="Times New Roman CYR"/>
        <family val="0"/>
      </rPr>
      <t xml:space="preserve">Обратите внимание! </t>
    </r>
    <r>
      <rPr>
        <b/>
        <i/>
        <sz val="12"/>
        <color indexed="10"/>
        <rFont val="Times New Roman CYR"/>
        <family val="0"/>
      </rPr>
      <t xml:space="preserve">
</t>
    </r>
    <r>
      <rPr>
        <i/>
        <sz val="12"/>
        <rFont val="Times New Roman CYR"/>
        <family val="0"/>
      </rPr>
      <t>Заполнение данного раздела необходимо начинать с первой строки.  Иначе расчет будет произведен неверно.</t>
    </r>
  </si>
  <si>
    <r>
      <t xml:space="preserve">5. После заполнения всех разделов необходимо </t>
    </r>
    <r>
      <rPr>
        <b/>
        <sz val="12"/>
        <rFont val="Times New Roman CYR"/>
        <family val="2"/>
      </rPr>
      <t>ввести дату, на которую рассчитывается продолжительность трудового отпуска пропорционально отработанному времени</t>
    </r>
    <r>
      <rPr>
        <sz val="12"/>
        <rFont val="Times New Roman CYR"/>
        <family val="0"/>
      </rPr>
      <t>.</t>
    </r>
    <r>
      <rPr>
        <sz val="12"/>
        <rFont val="Times New Roman CYR"/>
        <family val="2"/>
      </rPr>
      <t xml:space="preserve"> При этом будет произведен расчет количества дней трудового отпуска за отработанное время.</t>
    </r>
  </si>
  <si>
    <t>5. Если в течение рабочего года сотруднику были предоставлены соцотпуска, имели место прогулы, необходимо заполнить соответствующие разделы.</t>
  </si>
  <si>
    <r>
      <t xml:space="preserve">4. Заполнить раздел 2 "Продолжительность трудового отпуска, действовавшая </t>
    </r>
    <r>
      <rPr>
        <b/>
        <sz val="12"/>
        <rFont val="Times New Roman CYR"/>
        <family val="2"/>
      </rPr>
      <t>после изменения</t>
    </r>
    <r>
      <rPr>
        <sz val="12"/>
        <rFont val="Times New Roman CYR"/>
        <family val="0"/>
      </rPr>
      <t>".</t>
    </r>
    <r>
      <rPr>
        <b/>
        <sz val="12"/>
        <rFont val="Times New Roman CYR"/>
        <family val="2"/>
      </rPr>
      <t xml:space="preserve"> </t>
    </r>
    <r>
      <rPr>
        <sz val="12"/>
        <rFont val="Times New Roman CYR"/>
        <family val="0"/>
      </rPr>
      <t>Указать при этом</t>
    </r>
    <r>
      <rPr>
        <b/>
        <sz val="12"/>
        <rFont val="Times New Roman CYR"/>
        <family val="2"/>
      </rPr>
      <t xml:space="preserve"> дату изменения.</t>
    </r>
  </si>
  <si>
    <r>
      <t>В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2"/>
      </rPr>
      <t>раздел 3 "Отпуск без сохранения заработной платы"</t>
    </r>
    <r>
      <rPr>
        <sz val="12"/>
        <rFont val="Times New Roman CYR"/>
        <family val="2"/>
      </rPr>
      <t xml:space="preserve"> вводятся даты начала и окончания отпусков. Даты в графах "Дата начала" и "Дата окончания" вводятся в формате ДД.ММ.ГГГГ. При этом в графе "Дней" автоматически рассчитывается количество дней.
Количество календарных дней отпуска можно ввести в графу "Дней" вручную. 
</t>
    </r>
    <r>
      <rPr>
        <b/>
        <i/>
        <sz val="12"/>
        <rFont val="Times New Roman CYR"/>
        <family val="0"/>
      </rPr>
      <t>Примечание</t>
    </r>
    <r>
      <rPr>
        <i/>
        <sz val="12"/>
        <rFont val="Times New Roman CYR"/>
        <family val="0"/>
      </rPr>
      <t xml:space="preserve">
С 08.01.2021 нанимателям предоставлено право включать в рабочий год работника, за который предоставляется трудовой отпуск, время отпусков без сохранения зарплаты, предоставляемых по инициативе нанимателя (ст. 191 ТК), без ограничения их продолжительности (абз. 7 п. 14 Указа N 143). Если наниматель воспользовался этим правом, то для расчета дни таких соцотпусков указывать в калькуляторе не нужно.</t>
    </r>
  </si>
  <si>
    <r>
      <t xml:space="preserve">Обратите внимание!
</t>
    </r>
    <r>
      <rPr>
        <i/>
        <sz val="12"/>
        <color indexed="8"/>
        <rFont val="Times New Roman CYR"/>
        <family val="0"/>
      </rPr>
      <t>Заполнение данного раздела необходимо начинать с первой строки.  Иначе расчет будет произведен неверно.</t>
    </r>
  </si>
  <si>
    <r>
      <t>В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2"/>
      </rPr>
      <t xml:space="preserve">раздел 4 "Отпуск по уходу за ребенком до достижения им трехлетнего возраста" </t>
    </r>
    <r>
      <rPr>
        <sz val="12"/>
        <rFont val="Times New Roman CYR"/>
        <family val="2"/>
      </rPr>
      <t xml:space="preserve">вводятся даты начала и окончания отпусков. Даты в графах "Дата начала" и "Дата окончания" вводятся в формате ДД.ММ.ГГГГ. При этом в графе "Дней" автоматически рассчитается количество дней данных отпусков.
</t>
    </r>
  </si>
  <si>
    <r>
      <t xml:space="preserve">6. После заполнения всех разделов будут рассчитаны даты окончания рабочего года для трудового отпуска и отдельно для дополнительного отпуска за работу с вредными и/или опасными условиями труда, а также количество дней трудового отпуска. 
</t>
    </r>
    <r>
      <rPr>
        <b/>
        <i/>
        <sz val="12"/>
        <rFont val="Times New Roman CYR"/>
        <family val="0"/>
      </rPr>
      <t>Обратите внимание!</t>
    </r>
    <r>
      <rPr>
        <i/>
        <sz val="12"/>
        <rFont val="Times New Roman CYR"/>
        <family val="0"/>
      </rPr>
      <t xml:space="preserve">
Если дополнительный отпуск за работу с вредными и/или опасными условиями труда предоставляется пропорционально отработанному времени, в соответствующей ячейке вместо рассчитанной даты окончания рабочего года для названного дополнительного отпуска нужно ввести дату, на которую производится расчет.</t>
    </r>
  </si>
  <si>
    <r>
      <t xml:space="preserve">Все значения, занесенные в таблицы расчетов, приведены в качестве </t>
    </r>
    <r>
      <rPr>
        <b/>
        <sz val="12"/>
        <color indexed="8"/>
        <rFont val="Times New Roman CYR"/>
        <family val="0"/>
      </rPr>
      <t>примера</t>
    </r>
    <r>
      <rPr>
        <sz val="12"/>
        <color indexed="8"/>
        <rFont val="Times New Roman CYR"/>
        <family val="0"/>
      </rPr>
      <t xml:space="preserve">.  Их необходимо </t>
    </r>
    <r>
      <rPr>
        <b/>
        <sz val="12"/>
        <color indexed="8"/>
        <rFont val="Times New Roman CYR"/>
        <family val="0"/>
      </rPr>
      <t>удалить</t>
    </r>
    <r>
      <rPr>
        <sz val="12"/>
        <color indexed="8"/>
        <rFont val="Times New Roman CYR"/>
        <family val="0"/>
      </rPr>
      <t xml:space="preserve"> перед заполнением таблицы.</t>
    </r>
  </si>
  <si>
    <r>
      <t xml:space="preserve">Предусмотрена </t>
    </r>
    <r>
      <rPr>
        <b/>
        <sz val="12"/>
        <color indexed="8"/>
        <rFont val="Times New Roman CYR"/>
        <family val="2"/>
      </rPr>
      <t>Панель</t>
    </r>
    <r>
      <rPr>
        <sz val="12"/>
        <color indexed="8"/>
        <rFont val="Times New Roman CYR"/>
        <family val="2"/>
      </rPr>
      <t xml:space="preserve"> </t>
    </r>
    <r>
      <rPr>
        <b/>
        <sz val="12"/>
        <color indexed="8"/>
        <rFont val="Times New Roman CYR"/>
        <family val="2"/>
      </rPr>
      <t xml:space="preserve">добавления </t>
    </r>
    <r>
      <rPr>
        <b/>
        <sz val="12"/>
        <color indexed="8"/>
        <rFont val="Times New Roman CYR"/>
        <family val="0"/>
      </rPr>
      <t>(</t>
    </r>
    <r>
      <rPr>
        <b/>
        <sz val="12"/>
        <color indexed="8"/>
        <rFont val="Times New Roman CYR"/>
        <family val="2"/>
      </rPr>
      <t>удаления</t>
    </r>
    <r>
      <rPr>
        <b/>
        <sz val="12"/>
        <color indexed="8"/>
        <rFont val="Times New Roman CYR"/>
        <family val="0"/>
      </rPr>
      <t>)</t>
    </r>
    <r>
      <rPr>
        <b/>
        <sz val="12"/>
        <color indexed="8"/>
        <rFont val="Times New Roman CYR"/>
        <family val="2"/>
      </rPr>
      <t xml:space="preserve"> </t>
    </r>
    <r>
      <rPr>
        <sz val="12"/>
        <color indexed="8"/>
        <rFont val="Times New Roman CYR"/>
        <family val="2"/>
      </rPr>
      <t xml:space="preserve">строк. </t>
    </r>
    <r>
      <rPr>
        <b/>
        <sz val="12"/>
        <color indexed="8"/>
        <rFont val="Times New Roman CYR"/>
        <family val="0"/>
      </rPr>
      <t>Для</t>
    </r>
    <r>
      <rPr>
        <sz val="12"/>
        <color indexed="8"/>
        <rFont val="Times New Roman CYR"/>
        <family val="2"/>
      </rPr>
      <t xml:space="preserve"> </t>
    </r>
    <r>
      <rPr>
        <b/>
        <sz val="12"/>
        <color indexed="8"/>
        <rFont val="Times New Roman CYR"/>
        <family val="2"/>
      </rPr>
      <t xml:space="preserve">добавления </t>
    </r>
    <r>
      <rPr>
        <b/>
        <sz val="12"/>
        <color indexed="8"/>
        <rFont val="Times New Roman CYR"/>
        <family val="0"/>
      </rPr>
      <t>(</t>
    </r>
    <r>
      <rPr>
        <b/>
        <sz val="12"/>
        <color indexed="8"/>
        <rFont val="Times New Roman CYR"/>
        <family val="2"/>
      </rPr>
      <t>удаления</t>
    </r>
    <r>
      <rPr>
        <sz val="12"/>
        <color indexed="8"/>
        <rFont val="Times New Roman CYR"/>
        <family val="2"/>
      </rPr>
      <t xml:space="preserve">) строки необходимо нажать </t>
    </r>
    <r>
      <rPr>
        <b/>
        <sz val="12"/>
        <color indexed="8"/>
        <rFont val="Times New Roman CYR"/>
        <family val="0"/>
      </rPr>
      <t>на</t>
    </r>
    <r>
      <rPr>
        <sz val="12"/>
        <color indexed="8"/>
        <rFont val="Times New Roman CYR"/>
        <family val="2"/>
      </rPr>
      <t xml:space="preserve"> </t>
    </r>
    <r>
      <rPr>
        <b/>
        <sz val="12"/>
        <color indexed="8"/>
        <rFont val="Times New Roman CYR"/>
        <family val="2"/>
      </rPr>
      <t>левую</t>
    </r>
    <r>
      <rPr>
        <sz val="12"/>
        <color indexed="8"/>
        <rFont val="Times New Roman CYR"/>
        <family val="2"/>
      </rPr>
      <t xml:space="preserve"> </t>
    </r>
    <r>
      <rPr>
        <b/>
        <sz val="12"/>
        <color indexed="8"/>
        <rFont val="Times New Roman CYR"/>
        <family val="0"/>
      </rPr>
      <t>(</t>
    </r>
    <r>
      <rPr>
        <b/>
        <sz val="12"/>
        <color indexed="8"/>
        <rFont val="Times New Roman CYR"/>
        <family val="2"/>
      </rPr>
      <t>правую</t>
    </r>
    <r>
      <rPr>
        <b/>
        <sz val="12"/>
        <color indexed="8"/>
        <rFont val="Times New Roman CYR"/>
        <family val="0"/>
      </rPr>
      <t>)</t>
    </r>
    <r>
      <rPr>
        <b/>
        <sz val="12"/>
        <color indexed="8"/>
        <rFont val="Times New Roman CYR"/>
        <family val="2"/>
      </rPr>
      <t xml:space="preserve"> кнопку</t>
    </r>
    <r>
      <rPr>
        <sz val="12"/>
        <color indexed="8"/>
        <rFont val="Times New Roman CYR"/>
        <family val="2"/>
      </rPr>
      <t xml:space="preserve"> панели.
Кнопки добавления/удаления строк в зависимости от версии Excel могут быть расположены на листе "Расчет 1"/"Расчет 2" во вкладке "Надстройки".</t>
    </r>
  </si>
  <si>
    <t>В том числе дополнительный отпуск за работу с вредными и/или опасными условиями труда</t>
  </si>
  <si>
    <t>Представленная Excel-книга состоит из двух листов:
- "Расчет 1";
- "Расчет 2".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</si>
</sst>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_ ;\-#,##0\ "/>
    <numFmt numFmtId="185" formatCode="_-* #,##0.0000000_р_._-;\-* #,##0.0000000_р_._-;_-* &quot;-&quot;_р_._-;_-@_-"/>
    <numFmt numFmtId="186" formatCode="[$-FC19]d\ mmmm\ yyyy\ &quot;г.&quot;"/>
  </numFmts>
  <fonts count="75">
    <font>
      <sz val="10"/>
      <name val="Arial Cyr"/>
      <family val="2"/>
    </font>
    <font>
      <sz val="11"/>
      <color indexed="8"/>
      <name val="Calibri"/>
      <family val="2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22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12"/>
      <name val="Times New Roman"/>
      <family val="1"/>
    </font>
    <font>
      <sz val="10"/>
      <name val="Times New Roman CYR"/>
      <family val="2"/>
    </font>
    <font>
      <b/>
      <sz val="14"/>
      <name val="Times New Roman CYR"/>
      <family val="2"/>
    </font>
    <font>
      <sz val="12"/>
      <name val="Times New Roman CYR"/>
      <family val="2"/>
    </font>
    <font>
      <b/>
      <sz val="12"/>
      <name val="Times New Roman CYR"/>
      <family val="2"/>
    </font>
    <font>
      <sz val="10"/>
      <color indexed="22"/>
      <name val="Times New Roman CYR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imes New Roman CYR"/>
      <family val="2"/>
    </font>
    <font>
      <b/>
      <sz val="11"/>
      <name val="Times New Roman CYR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 Cyr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i/>
      <sz val="8"/>
      <name val="Times New Roman CYR"/>
      <family val="2"/>
    </font>
    <font>
      <sz val="9"/>
      <name val="Times New Roman CYR"/>
      <family val="2"/>
    </font>
    <font>
      <b/>
      <sz val="9"/>
      <name val="Times New Roman CYR"/>
      <family val="2"/>
    </font>
    <font>
      <b/>
      <sz val="9"/>
      <name val="Times New Roman"/>
      <family val="1"/>
    </font>
    <font>
      <sz val="8"/>
      <name val="Arial Cyr"/>
      <family val="2"/>
    </font>
    <font>
      <sz val="10"/>
      <color indexed="22"/>
      <name val="Arial Cyr"/>
      <family val="2"/>
    </font>
    <font>
      <b/>
      <sz val="10"/>
      <color indexed="12"/>
      <name val="Times New Roman"/>
      <family val="1"/>
    </font>
    <font>
      <b/>
      <i/>
      <sz val="9"/>
      <color indexed="22"/>
      <name val="Times New Roman"/>
      <family val="1"/>
    </font>
    <font>
      <b/>
      <i/>
      <sz val="11"/>
      <color indexed="22"/>
      <name val="Times New Roman"/>
      <family val="1"/>
    </font>
    <font>
      <b/>
      <i/>
      <sz val="10"/>
      <color indexed="22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 CYR"/>
      <family val="2"/>
    </font>
    <font>
      <b/>
      <i/>
      <sz val="12"/>
      <color indexed="10"/>
      <name val="Times New Roman CYR"/>
      <family val="0"/>
    </font>
    <font>
      <b/>
      <i/>
      <sz val="12"/>
      <color indexed="8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55"/>
      <name val="Times New Roman"/>
      <family val="1"/>
    </font>
    <font>
      <sz val="10"/>
      <color rgb="FF969696"/>
      <name val="Times New Roman"/>
      <family val="1"/>
    </font>
    <font>
      <sz val="10"/>
      <color rgb="FFC0C0C0"/>
      <name val="Times New Roman"/>
      <family val="1"/>
    </font>
    <font>
      <sz val="12"/>
      <color theme="1"/>
      <name val="Times New Roman CYR"/>
      <family val="2"/>
    </font>
    <font>
      <b/>
      <i/>
      <sz val="12"/>
      <color theme="1"/>
      <name val="Times New Roman CYR"/>
      <family val="0"/>
    </font>
    <font>
      <b/>
      <sz val="12"/>
      <color theme="1"/>
      <name val="Times New Roman CYR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0" borderId="0">
      <alignment horizontal="justify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49" fontId="15" fillId="0" borderId="1">
      <alignment horizontal="left"/>
      <protection/>
    </xf>
    <xf numFmtId="0" fontId="39" fillId="7" borderId="2" applyNumberFormat="0" applyAlignment="0" applyProtection="0"/>
    <xf numFmtId="0" fontId="36" fillId="20" borderId="3" applyNumberFormat="0" applyAlignment="0" applyProtection="0"/>
    <xf numFmtId="0" fontId="32" fillId="20" borderId="2" applyNumberFormat="0" applyAlignment="0" applyProtection="0"/>
    <xf numFmtId="0" fontId="27" fillId="0" borderId="0" applyNumberFormat="0" applyFill="0" applyBorder="0" applyAlignment="0" applyProtection="0"/>
    <xf numFmtId="49" fontId="15" fillId="0" borderId="1">
      <alignment horizontal="center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5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>
      <alignment horizontal="center" vertical="top" wrapText="1"/>
      <protection/>
    </xf>
    <xf numFmtId="0" fontId="42" fillId="0" borderId="1">
      <alignment horizontal="center" vertical="center" wrapText="1"/>
      <protection/>
    </xf>
    <xf numFmtId="0" fontId="30" fillId="0" borderId="0">
      <alignment horizontal="right" vertical="top"/>
      <protection/>
    </xf>
    <xf numFmtId="0" fontId="29" fillId="0" borderId="7" applyNumberFormat="0" applyFill="0" applyAlignment="0" applyProtection="0"/>
    <xf numFmtId="0" fontId="21" fillId="21" borderId="8" applyNumberFormat="0" applyAlignment="0" applyProtection="0"/>
    <xf numFmtId="0" fontId="2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5" fillId="0" borderId="0">
      <alignment horizontal="left"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1" fillId="0" borderId="0">
      <alignment horizontal="left"/>
      <protection/>
    </xf>
    <xf numFmtId="49" fontId="40" fillId="0" borderId="0">
      <alignment horizontal="center" vertical="top"/>
      <protection/>
    </xf>
    <xf numFmtId="0" fontId="15" fillId="0" borderId="9">
      <alignment horizontal="center"/>
      <protection/>
    </xf>
    <xf numFmtId="0" fontId="33" fillId="0" borderId="0" applyNumberFormat="0" applyFill="0" applyBorder="0" applyAlignment="0" applyProtection="0"/>
    <xf numFmtId="0" fontId="30" fillId="0" borderId="0">
      <alignment horizontal="right" vertical="top" wrapText="1"/>
      <protection/>
    </xf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15" fillId="0" borderId="1">
      <alignment horizontal="center"/>
      <protection/>
    </xf>
    <xf numFmtId="0" fontId="22" fillId="0" borderId="0" applyNumberFormat="0" applyFill="0" applyBorder="0" applyAlignment="0" applyProtection="0"/>
    <xf numFmtId="0" fontId="30" fillId="0" borderId="0">
      <alignment horizontal="justify"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20" borderId="0" xfId="0" applyFont="1" applyFill="1" applyBorder="1" applyAlignment="1">
      <alignment/>
    </xf>
    <xf numFmtId="0" fontId="4" fillId="20" borderId="0" xfId="60" applyFill="1" applyBorder="1" applyProtection="1">
      <alignment/>
      <protection hidden="1"/>
    </xf>
    <xf numFmtId="0" fontId="4" fillId="20" borderId="0" xfId="60" applyFont="1" applyFill="1" applyProtection="1">
      <alignment/>
      <protection hidden="1"/>
    </xf>
    <xf numFmtId="0" fontId="2" fillId="20" borderId="0" xfId="60" applyFont="1" applyFill="1" applyBorder="1" applyProtection="1">
      <alignment/>
      <protection hidden="1"/>
    </xf>
    <xf numFmtId="0" fontId="4" fillId="20" borderId="0" xfId="60" applyFont="1" applyFill="1" applyBorder="1" applyProtection="1">
      <alignment/>
      <protection hidden="1"/>
    </xf>
    <xf numFmtId="0" fontId="4" fillId="20" borderId="0" xfId="60" applyFill="1" applyProtection="1">
      <alignment/>
      <protection hidden="1"/>
    </xf>
    <xf numFmtId="0" fontId="2" fillId="20" borderId="0" xfId="60" applyFont="1" applyFill="1" applyProtection="1">
      <alignment/>
      <protection hidden="1"/>
    </xf>
    <xf numFmtId="0" fontId="4" fillId="20" borderId="0" xfId="60" applyFill="1" applyProtection="1">
      <alignment/>
      <protection locked="0"/>
    </xf>
    <xf numFmtId="0" fontId="5" fillId="20" borderId="0" xfId="60" applyFont="1" applyFill="1" applyAlignment="1" applyProtection="1">
      <alignment horizontal="center" wrapText="1"/>
      <protection hidden="1"/>
    </xf>
    <xf numFmtId="0" fontId="4" fillId="24" borderId="0" xfId="60" applyFill="1" applyProtection="1">
      <alignment/>
      <protection hidden="1"/>
    </xf>
    <xf numFmtId="0" fontId="4" fillId="24" borderId="0" xfId="60" applyFont="1" applyFill="1" applyProtection="1">
      <alignment/>
      <protection hidden="1"/>
    </xf>
    <xf numFmtId="0" fontId="6" fillId="24" borderId="0" xfId="60" applyFont="1" applyFill="1" applyAlignment="1" applyProtection="1">
      <alignment horizontal="right"/>
      <protection hidden="1"/>
    </xf>
    <xf numFmtId="0" fontId="7" fillId="24" borderId="0" xfId="60" applyFont="1" applyFill="1" applyBorder="1" applyAlignment="1" applyProtection="1">
      <alignment horizontal="center"/>
      <protection hidden="1"/>
    </xf>
    <xf numFmtId="0" fontId="7" fillId="20" borderId="0" xfId="60" applyFont="1" applyFill="1" applyBorder="1" applyAlignment="1" applyProtection="1">
      <alignment horizontal="center"/>
      <protection hidden="1"/>
    </xf>
    <xf numFmtId="0" fontId="7" fillId="24" borderId="12" xfId="60" applyFont="1" applyFill="1" applyBorder="1" applyAlignment="1" applyProtection="1">
      <alignment horizontal="center"/>
      <protection locked="0"/>
    </xf>
    <xf numFmtId="14" fontId="7" fillId="24" borderId="12" xfId="60" applyNumberFormat="1" applyFont="1" applyFill="1" applyBorder="1" applyAlignment="1" applyProtection="1">
      <alignment horizontal="center"/>
      <protection locked="0"/>
    </xf>
    <xf numFmtId="14" fontId="6" fillId="24" borderId="1" xfId="60" applyNumberFormat="1" applyFont="1" applyFill="1" applyBorder="1" applyAlignment="1" applyProtection="1">
      <alignment horizontal="left" indent="5"/>
      <protection locked="0"/>
    </xf>
    <xf numFmtId="14" fontId="6" fillId="20" borderId="0" xfId="60" applyNumberFormat="1" applyFont="1" applyFill="1" applyBorder="1" applyAlignment="1" applyProtection="1">
      <alignment horizontal="left" indent="5"/>
      <protection hidden="1"/>
    </xf>
    <xf numFmtId="0" fontId="6" fillId="20" borderId="0" xfId="60" applyFont="1" applyFill="1" applyBorder="1" applyAlignment="1" applyProtection="1">
      <alignment horizontal="center" wrapText="1"/>
      <protection hidden="1"/>
    </xf>
    <xf numFmtId="171" fontId="4" fillId="20" borderId="0" xfId="60" applyNumberFormat="1" applyFont="1" applyFill="1" applyBorder="1" applyProtection="1">
      <alignment/>
      <protection hidden="1"/>
    </xf>
    <xf numFmtId="0" fontId="9" fillId="24" borderId="13" xfId="60" applyFont="1" applyFill="1" applyBorder="1" applyAlignment="1" applyProtection="1">
      <alignment horizontal="center" vertical="center"/>
      <protection hidden="1"/>
    </xf>
    <xf numFmtId="14" fontId="9" fillId="24" borderId="1" xfId="60" applyNumberFormat="1" applyFont="1" applyFill="1" applyBorder="1" applyAlignment="1" applyProtection="1">
      <alignment horizontal="center" vertical="center" wrapText="1"/>
      <protection hidden="1"/>
    </xf>
    <xf numFmtId="14" fontId="9" fillId="20" borderId="0" xfId="60" applyNumberFormat="1" applyFont="1" applyFill="1" applyBorder="1" applyAlignment="1" applyProtection="1">
      <alignment horizontal="center" vertical="center" wrapText="1"/>
      <protection hidden="1"/>
    </xf>
    <xf numFmtId="171" fontId="10" fillId="24" borderId="1" xfId="60" applyNumberFormat="1" applyFont="1" applyFill="1" applyBorder="1" applyAlignment="1" applyProtection="1">
      <alignment horizontal="center"/>
      <protection locked="0"/>
    </xf>
    <xf numFmtId="1" fontId="10" fillId="24" borderId="1" xfId="60" applyNumberFormat="1" applyFont="1" applyFill="1" applyBorder="1" applyAlignment="1" applyProtection="1">
      <alignment horizontal="center"/>
      <protection locked="0"/>
    </xf>
    <xf numFmtId="171" fontId="10" fillId="0" borderId="1" xfId="60" applyNumberFormat="1" applyFont="1" applyFill="1" applyBorder="1" applyAlignment="1" applyProtection="1">
      <alignment horizontal="center" vertical="center"/>
      <protection locked="0"/>
    </xf>
    <xf numFmtId="171" fontId="10" fillId="20" borderId="0" xfId="60" applyNumberFormat="1" applyFont="1" applyFill="1" applyBorder="1" applyAlignment="1" applyProtection="1">
      <alignment horizontal="center" vertical="center"/>
      <protection hidden="1"/>
    </xf>
    <xf numFmtId="14" fontId="10" fillId="20" borderId="0" xfId="60" applyNumberFormat="1" applyFont="1" applyFill="1" applyBorder="1" applyAlignment="1" applyProtection="1">
      <alignment horizontal="center"/>
      <protection hidden="1"/>
    </xf>
    <xf numFmtId="171" fontId="2" fillId="20" borderId="0" xfId="60" applyNumberFormat="1" applyFont="1" applyFill="1" applyBorder="1" applyProtection="1">
      <alignment/>
      <protection hidden="1"/>
    </xf>
    <xf numFmtId="171" fontId="2" fillId="20" borderId="0" xfId="60" applyNumberFormat="1" applyFont="1" applyFill="1" applyAlignment="1" applyProtection="1">
      <alignment horizontal="center"/>
      <protection hidden="1"/>
    </xf>
    <xf numFmtId="14" fontId="4" fillId="24" borderId="1" xfId="60" applyNumberFormat="1" applyFill="1" applyBorder="1" applyAlignment="1" applyProtection="1">
      <alignment horizontal="center"/>
      <protection hidden="1"/>
    </xf>
    <xf numFmtId="14" fontId="4" fillId="24" borderId="1" xfId="60" applyNumberFormat="1" applyFont="1" applyFill="1" applyBorder="1" applyAlignment="1" applyProtection="1">
      <alignment horizontal="center"/>
      <protection hidden="1"/>
    </xf>
    <xf numFmtId="14" fontId="10" fillId="24" borderId="1" xfId="60" applyNumberFormat="1" applyFont="1" applyFill="1" applyBorder="1" applyAlignment="1" applyProtection="1">
      <alignment horizontal="center"/>
      <protection locked="0"/>
    </xf>
    <xf numFmtId="171" fontId="10" fillId="25" borderId="1" xfId="60" applyNumberFormat="1" applyFont="1" applyFill="1" applyBorder="1" applyAlignment="1" applyProtection="1">
      <alignment horizontal="center" vertical="center"/>
      <protection locked="0"/>
    </xf>
    <xf numFmtId="0" fontId="4" fillId="24" borderId="1" xfId="60" applyFill="1" applyBorder="1" applyAlignment="1" applyProtection="1">
      <alignment horizontal="center"/>
      <protection hidden="1"/>
    </xf>
    <xf numFmtId="171" fontId="4" fillId="25" borderId="1" xfId="60" applyNumberFormat="1" applyFont="1" applyFill="1" applyBorder="1" applyProtection="1">
      <alignment/>
      <protection locked="0"/>
    </xf>
    <xf numFmtId="0" fontId="6" fillId="20" borderId="0" xfId="60" applyFont="1" applyFill="1" applyBorder="1" applyAlignment="1" applyProtection="1">
      <alignment horizontal="center" vertical="center" wrapText="1"/>
      <protection hidden="1"/>
    </xf>
    <xf numFmtId="14" fontId="4" fillId="20" borderId="0" xfId="60" applyNumberFormat="1" applyFont="1" applyFill="1" applyBorder="1" applyAlignment="1" applyProtection="1">
      <alignment horizontal="center"/>
      <protection hidden="1"/>
    </xf>
    <xf numFmtId="171" fontId="2" fillId="20" borderId="0" xfId="60" applyNumberFormat="1" applyFont="1" applyFill="1" applyBorder="1" applyAlignment="1" applyProtection="1">
      <alignment vertical="top" wrapText="1"/>
      <protection hidden="1"/>
    </xf>
    <xf numFmtId="0" fontId="4" fillId="24" borderId="14" xfId="60" applyFill="1" applyBorder="1" applyAlignment="1" applyProtection="1">
      <alignment horizontal="center"/>
      <protection hidden="1"/>
    </xf>
    <xf numFmtId="14" fontId="4" fillId="24" borderId="14" xfId="60" applyNumberFormat="1" applyFill="1" applyBorder="1" applyAlignment="1" applyProtection="1">
      <alignment horizontal="center"/>
      <protection hidden="1"/>
    </xf>
    <xf numFmtId="14" fontId="4" fillId="24" borderId="1" xfId="60" applyNumberFormat="1" applyFill="1" applyBorder="1" applyAlignment="1" applyProtection="1">
      <alignment/>
      <protection locked="0"/>
    </xf>
    <xf numFmtId="14" fontId="4" fillId="24" borderId="1" xfId="60" applyNumberFormat="1" applyFont="1" applyFill="1" applyBorder="1" applyAlignment="1" applyProtection="1">
      <alignment/>
      <protection locked="0"/>
    </xf>
    <xf numFmtId="171" fontId="12" fillId="7" borderId="15" xfId="60" applyNumberFormat="1" applyFont="1" applyFill="1" applyBorder="1" applyAlignment="1" applyProtection="1">
      <alignment horizontal="center"/>
      <protection locked="0"/>
    </xf>
    <xf numFmtId="171" fontId="12" fillId="7" borderId="16" xfId="60" applyNumberFormat="1" applyFont="1" applyFill="1" applyBorder="1" applyAlignment="1" applyProtection="1">
      <alignment horizontal="center"/>
      <protection locked="0"/>
    </xf>
    <xf numFmtId="171" fontId="2" fillId="20" borderId="0" xfId="60" applyNumberFormat="1" applyFont="1" applyFill="1" applyProtection="1">
      <alignment/>
      <protection hidden="1"/>
    </xf>
    <xf numFmtId="171" fontId="2" fillId="20" borderId="0" xfId="60" applyNumberFormat="1" applyFont="1" applyFill="1" applyBorder="1" applyAlignment="1" applyProtection="1">
      <alignment vertical="center"/>
      <protection hidden="1"/>
    </xf>
    <xf numFmtId="1" fontId="2" fillId="20" borderId="0" xfId="60" applyNumberFormat="1" applyFont="1" applyFill="1" applyBorder="1" applyAlignment="1" applyProtection="1">
      <alignment vertical="center" wrapText="1"/>
      <protection hidden="1"/>
    </xf>
    <xf numFmtId="14" fontId="2" fillId="20" borderId="0" xfId="60" applyNumberFormat="1" applyFont="1" applyFill="1" applyBorder="1" applyAlignment="1" applyProtection="1">
      <alignment vertical="center"/>
      <protection hidden="1"/>
    </xf>
    <xf numFmtId="184" fontId="14" fillId="25" borderId="1" xfId="60" applyNumberFormat="1" applyFont="1" applyFill="1" applyBorder="1" applyAlignment="1" applyProtection="1">
      <alignment horizontal="center"/>
      <protection hidden="1"/>
    </xf>
    <xf numFmtId="0" fontId="2" fillId="20" borderId="0" xfId="60" applyFont="1" applyFill="1" applyBorder="1" applyAlignment="1" applyProtection="1">
      <alignment wrapText="1"/>
      <protection hidden="1"/>
    </xf>
    <xf numFmtId="2" fontId="2" fillId="20" borderId="0" xfId="60" applyNumberFormat="1" applyFont="1" applyFill="1" applyBorder="1" applyProtection="1">
      <alignment/>
      <protection hidden="1"/>
    </xf>
    <xf numFmtId="0" fontId="12" fillId="3" borderId="17" xfId="60" applyFont="1" applyFill="1" applyBorder="1" applyAlignment="1" applyProtection="1">
      <alignment horizontal="center" vertical="center"/>
      <protection locked="0"/>
    </xf>
    <xf numFmtId="0" fontId="11" fillId="20" borderId="0" xfId="60" applyFont="1" applyFill="1" applyBorder="1" applyAlignment="1" applyProtection="1">
      <alignment horizontal="justify" vertical="top" wrapText="1"/>
      <protection hidden="1"/>
    </xf>
    <xf numFmtId="171" fontId="2" fillId="20" borderId="0" xfId="60" applyNumberFormat="1" applyFont="1" applyFill="1" applyBorder="1" applyAlignment="1" applyProtection="1">
      <alignment horizontal="center"/>
      <protection hidden="1"/>
    </xf>
    <xf numFmtId="171" fontId="11" fillId="20" borderId="0" xfId="60" applyNumberFormat="1" applyFont="1" applyFill="1" applyBorder="1" applyAlignment="1" applyProtection="1">
      <alignment wrapText="1"/>
      <protection hidden="1"/>
    </xf>
    <xf numFmtId="1" fontId="2" fillId="20" borderId="0" xfId="60" applyNumberFormat="1" applyFont="1" applyFill="1" applyBorder="1" applyProtection="1">
      <alignment/>
      <protection hidden="1"/>
    </xf>
    <xf numFmtId="0" fontId="0" fillId="20" borderId="0" xfId="0" applyFill="1" applyAlignment="1">
      <alignment/>
    </xf>
    <xf numFmtId="0" fontId="2" fillId="20" borderId="0" xfId="60" applyFont="1" applyFill="1" applyBorder="1" applyAlignment="1" applyProtection="1">
      <alignment horizontal="right"/>
      <protection hidden="1"/>
    </xf>
    <xf numFmtId="0" fontId="2" fillId="20" borderId="0" xfId="60" applyFont="1" applyFill="1" applyAlignment="1" applyProtection="1">
      <alignment horizontal="right"/>
      <protection hidden="1"/>
    </xf>
    <xf numFmtId="14" fontId="2" fillId="20" borderId="0" xfId="60" applyNumberFormat="1" applyFont="1" applyFill="1" applyProtection="1">
      <alignment/>
      <protection hidden="1"/>
    </xf>
    <xf numFmtId="0" fontId="12" fillId="20" borderId="0" xfId="60" applyFont="1" applyFill="1" applyBorder="1" applyAlignment="1" applyProtection="1">
      <alignment horizontal="center" vertical="center" wrapText="1"/>
      <protection hidden="1"/>
    </xf>
    <xf numFmtId="171" fontId="3" fillId="20" borderId="0" xfId="60" applyNumberFormat="1" applyFont="1" applyFill="1" applyBorder="1" applyAlignment="1" applyProtection="1">
      <alignment vertical="top" wrapText="1"/>
      <protection hidden="1"/>
    </xf>
    <xf numFmtId="171" fontId="10" fillId="20" borderId="0" xfId="60" applyNumberFormat="1" applyFont="1" applyFill="1" applyBorder="1" applyAlignment="1" applyProtection="1">
      <alignment horizontal="center" wrapText="1"/>
      <protection hidden="1"/>
    </xf>
    <xf numFmtId="14" fontId="6" fillId="0" borderId="1" xfId="60" applyNumberFormat="1" applyFont="1" applyFill="1" applyBorder="1" applyAlignment="1" applyProtection="1">
      <alignment horizontal="left" indent="5"/>
      <protection locked="0"/>
    </xf>
    <xf numFmtId="1" fontId="2" fillId="20" borderId="0" xfId="60" applyNumberFormat="1" applyFont="1" applyFill="1" applyBorder="1" applyAlignment="1" applyProtection="1">
      <alignment horizontal="right"/>
      <protection hidden="1"/>
    </xf>
    <xf numFmtId="184" fontId="14" fillId="20" borderId="0" xfId="60" applyNumberFormat="1" applyFont="1" applyFill="1" applyBorder="1" applyAlignment="1" applyProtection="1">
      <alignment horizontal="center"/>
      <protection hidden="1"/>
    </xf>
    <xf numFmtId="185" fontId="2" fillId="20" borderId="0" xfId="60" applyNumberFormat="1" applyFont="1" applyFill="1" applyBorder="1" applyProtection="1">
      <alignment/>
      <protection hidden="1"/>
    </xf>
    <xf numFmtId="0" fontId="3" fillId="20" borderId="0" xfId="60" applyFont="1" applyFill="1" applyBorder="1" applyAlignment="1" applyProtection="1">
      <alignment vertical="top" wrapText="1"/>
      <protection hidden="1"/>
    </xf>
    <xf numFmtId="0" fontId="15" fillId="20" borderId="0" xfId="59" applyFill="1" applyProtection="1">
      <alignment horizontal="left"/>
      <protection locked="0"/>
    </xf>
    <xf numFmtId="0" fontId="19" fillId="20" borderId="0" xfId="59" applyFont="1" applyFill="1" applyProtection="1">
      <alignment horizontal="left"/>
      <protection locked="0"/>
    </xf>
    <xf numFmtId="0" fontId="19" fillId="20" borderId="0" xfId="0" applyFont="1" applyFill="1" applyAlignment="1" applyProtection="1">
      <alignment/>
      <protection locked="0"/>
    </xf>
    <xf numFmtId="0" fontId="7" fillId="24" borderId="9" xfId="60" applyFont="1" applyFill="1" applyBorder="1" applyAlignment="1" applyProtection="1" quotePrefix="1">
      <alignment horizontal="center"/>
      <protection locked="0"/>
    </xf>
    <xf numFmtId="0" fontId="7" fillId="24" borderId="12" xfId="60" applyFont="1" applyFill="1" applyBorder="1" applyAlignment="1" applyProtection="1" quotePrefix="1">
      <alignment horizontal="center"/>
      <protection locked="0"/>
    </xf>
    <xf numFmtId="0" fontId="4" fillId="24" borderId="13" xfId="60" applyFill="1" applyBorder="1" applyAlignment="1" applyProtection="1" quotePrefix="1">
      <alignment horizontal="center"/>
      <protection hidden="1"/>
    </xf>
    <xf numFmtId="14" fontId="4" fillId="24" borderId="1" xfId="60" applyNumberFormat="1" applyFill="1" applyBorder="1" applyAlignment="1" applyProtection="1" quotePrefix="1">
      <alignment horizontal="center"/>
      <protection hidden="1"/>
    </xf>
    <xf numFmtId="0" fontId="45" fillId="20" borderId="0" xfId="0" applyFont="1" applyFill="1" applyAlignment="1">
      <alignment/>
    </xf>
    <xf numFmtId="0" fontId="6" fillId="20" borderId="0" xfId="60" applyFont="1" applyFill="1" applyBorder="1" applyAlignment="1" applyProtection="1">
      <alignment horizontal="justify" vertical="top" wrapText="1"/>
      <protection hidden="1"/>
    </xf>
    <xf numFmtId="171" fontId="6" fillId="20" borderId="0" xfId="60" applyNumberFormat="1" applyFont="1" applyFill="1" applyBorder="1" applyAlignment="1" applyProtection="1">
      <alignment wrapText="1"/>
      <protection hidden="1"/>
    </xf>
    <xf numFmtId="0" fontId="3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vertical="center" wrapText="1"/>
    </xf>
    <xf numFmtId="14" fontId="47" fillId="20" borderId="0" xfId="0" applyNumberFormat="1" applyFont="1" applyFill="1" applyBorder="1" applyAlignment="1" applyProtection="1">
      <alignment horizontal="left" vertical="top" wrapText="1" shrinkToFit="1"/>
      <protection locked="0"/>
    </xf>
    <xf numFmtId="171" fontId="48" fillId="20" borderId="0" xfId="0" applyNumberFormat="1" applyFont="1" applyFill="1" applyBorder="1" applyAlignment="1" applyProtection="1">
      <alignment horizontal="left" vertical="top" wrapText="1" shrinkToFit="1"/>
      <protection locked="0"/>
    </xf>
    <xf numFmtId="171" fontId="3" fillId="20" borderId="0" xfId="0" applyNumberFormat="1" applyFont="1" applyFill="1" applyBorder="1" applyAlignment="1">
      <alignment vertical="center" wrapText="1"/>
    </xf>
    <xf numFmtId="14" fontId="2" fillId="20" borderId="0" xfId="0" applyNumberFormat="1" applyFont="1" applyFill="1" applyBorder="1" applyAlignment="1">
      <alignment/>
    </xf>
    <xf numFmtId="171" fontId="2" fillId="20" borderId="0" xfId="0" applyNumberFormat="1" applyFont="1" applyFill="1" applyBorder="1" applyAlignment="1">
      <alignment/>
    </xf>
    <xf numFmtId="14" fontId="2" fillId="20" borderId="0" xfId="0" applyNumberFormat="1" applyFont="1" applyFill="1" applyBorder="1" applyAlignment="1">
      <alignment/>
    </xf>
    <xf numFmtId="171" fontId="49" fillId="20" borderId="0" xfId="0" applyNumberFormat="1" applyFont="1" applyFill="1" applyBorder="1" applyAlignment="1" applyProtection="1">
      <alignment horizontal="left" vertical="top" wrapText="1" shrinkToFit="1"/>
      <protection locked="0"/>
    </xf>
    <xf numFmtId="171" fontId="2" fillId="20" borderId="0" xfId="0" applyNumberFormat="1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171" fontId="2" fillId="20" borderId="0" xfId="0" applyNumberFormat="1" applyFont="1" applyFill="1" applyBorder="1" applyAlignment="1">
      <alignment horizontal="center"/>
    </xf>
    <xf numFmtId="14" fontId="49" fillId="2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20" borderId="0" xfId="0" applyNumberFormat="1" applyFont="1" applyFill="1" applyBorder="1" applyAlignment="1">
      <alignment horizontal="center"/>
    </xf>
    <xf numFmtId="171" fontId="49" fillId="20" borderId="0" xfId="0" applyNumberFormat="1" applyFont="1" applyFill="1" applyBorder="1" applyAlignment="1" applyProtection="1">
      <alignment wrapText="1" shrinkToFit="1"/>
      <protection locked="0"/>
    </xf>
    <xf numFmtId="171" fontId="49" fillId="20" borderId="0" xfId="0" applyNumberFormat="1" applyFont="1" applyFill="1" applyBorder="1" applyAlignment="1" applyProtection="1">
      <alignment/>
      <protection locked="0"/>
    </xf>
    <xf numFmtId="0" fontId="51" fillId="20" borderId="0" xfId="60" applyFont="1" applyFill="1" applyProtection="1">
      <alignment/>
      <protection hidden="1"/>
    </xf>
    <xf numFmtId="0" fontId="51" fillId="20" borderId="0" xfId="60" applyFont="1" applyFill="1" applyBorder="1" applyProtection="1">
      <alignment/>
      <protection hidden="1"/>
    </xf>
    <xf numFmtId="0" fontId="52" fillId="20" borderId="0" xfId="60" applyFont="1" applyFill="1" applyAlignment="1" applyProtection="1">
      <alignment horizontal="center" wrapText="1"/>
      <protection hidden="1"/>
    </xf>
    <xf numFmtId="0" fontId="51" fillId="24" borderId="0" xfId="60" applyFont="1" applyFill="1" applyProtection="1">
      <alignment/>
      <protection hidden="1"/>
    </xf>
    <xf numFmtId="0" fontId="53" fillId="24" borderId="0" xfId="60" applyFont="1" applyFill="1" applyBorder="1" applyAlignment="1" applyProtection="1">
      <alignment horizontal="center"/>
      <protection hidden="1"/>
    </xf>
    <xf numFmtId="0" fontId="53" fillId="20" borderId="0" xfId="60" applyFont="1" applyFill="1" applyBorder="1" applyAlignment="1" applyProtection="1">
      <alignment horizontal="center"/>
      <protection hidden="1"/>
    </xf>
    <xf numFmtId="0" fontId="54" fillId="3" borderId="17" xfId="60" applyFont="1" applyFill="1" applyBorder="1" applyAlignment="1" applyProtection="1">
      <alignment horizontal="center" vertical="center"/>
      <protection locked="0"/>
    </xf>
    <xf numFmtId="0" fontId="54" fillId="20" borderId="0" xfId="60" applyFont="1" applyFill="1" applyBorder="1" applyAlignment="1" applyProtection="1">
      <alignment horizontal="center" vertical="center"/>
      <protection hidden="1"/>
    </xf>
    <xf numFmtId="0" fontId="55" fillId="20" borderId="0" xfId="60" applyFont="1" applyFill="1" applyBorder="1" applyAlignment="1" applyProtection="1">
      <alignment horizontal="justify" vertical="top" wrapText="1"/>
      <protection hidden="1"/>
    </xf>
    <xf numFmtId="14" fontId="55" fillId="24" borderId="1" xfId="60" applyNumberFormat="1" applyFont="1" applyFill="1" applyBorder="1" applyAlignment="1" applyProtection="1">
      <alignment horizontal="left" indent="5"/>
      <protection locked="0"/>
    </xf>
    <xf numFmtId="14" fontId="55" fillId="20" borderId="0" xfId="60" applyNumberFormat="1" applyFont="1" applyFill="1" applyBorder="1" applyAlignment="1" applyProtection="1">
      <alignment horizontal="left" indent="5"/>
      <protection hidden="1"/>
    </xf>
    <xf numFmtId="0" fontId="55" fillId="20" borderId="0" xfId="60" applyFont="1" applyFill="1" applyBorder="1" applyAlignment="1" applyProtection="1">
      <alignment horizontal="center" wrapText="1"/>
      <protection hidden="1"/>
    </xf>
    <xf numFmtId="171" fontId="51" fillId="20" borderId="0" xfId="60" applyNumberFormat="1" applyFont="1" applyFill="1" applyBorder="1" applyProtection="1">
      <alignment/>
      <protection hidden="1"/>
    </xf>
    <xf numFmtId="14" fontId="56" fillId="24" borderId="1" xfId="60" applyNumberFormat="1" applyFont="1" applyFill="1" applyBorder="1" applyAlignment="1" applyProtection="1">
      <alignment horizontal="center" vertical="center" wrapText="1"/>
      <protection hidden="1"/>
    </xf>
    <xf numFmtId="14" fontId="56" fillId="20" borderId="0" xfId="60" applyNumberFormat="1" applyFont="1" applyFill="1" applyBorder="1" applyAlignment="1" applyProtection="1">
      <alignment horizontal="center" vertical="center" wrapText="1"/>
      <protection hidden="1"/>
    </xf>
    <xf numFmtId="171" fontId="57" fillId="0" borderId="1" xfId="60" applyNumberFormat="1" applyFont="1" applyFill="1" applyBorder="1" applyAlignment="1" applyProtection="1">
      <alignment horizontal="center" vertical="center"/>
      <protection locked="0"/>
    </xf>
    <xf numFmtId="171" fontId="57" fillId="20" borderId="0" xfId="60" applyNumberFormat="1" applyFont="1" applyFill="1" applyBorder="1" applyAlignment="1" applyProtection="1">
      <alignment horizontal="center" vertical="center"/>
      <protection hidden="1"/>
    </xf>
    <xf numFmtId="171" fontId="51" fillId="20" borderId="0" xfId="60" applyNumberFormat="1" applyFont="1" applyFill="1" applyProtection="1">
      <alignment/>
      <protection hidden="1"/>
    </xf>
    <xf numFmtId="14" fontId="55" fillId="24" borderId="1" xfId="60" applyNumberFormat="1" applyFont="1" applyFill="1" applyBorder="1" applyAlignment="1" applyProtection="1">
      <alignment horizontal="center" wrapText="1"/>
      <protection locked="0"/>
    </xf>
    <xf numFmtId="1" fontId="51" fillId="20" borderId="0" xfId="60" applyNumberFormat="1" applyFont="1" applyFill="1" applyProtection="1">
      <alignment/>
      <protection hidden="1"/>
    </xf>
    <xf numFmtId="1" fontId="51" fillId="20" borderId="0" xfId="60" applyNumberFormat="1" applyFont="1" applyFill="1" applyBorder="1" applyProtection="1">
      <alignment/>
      <protection hidden="1"/>
    </xf>
    <xf numFmtId="14" fontId="51" fillId="24" borderId="1" xfId="60" applyNumberFormat="1" applyFont="1" applyFill="1" applyBorder="1" applyAlignment="1" applyProtection="1">
      <alignment horizontal="center"/>
      <protection hidden="1"/>
    </xf>
    <xf numFmtId="14" fontId="51" fillId="20" borderId="0" xfId="60" applyNumberFormat="1" applyFont="1" applyFill="1" applyBorder="1" applyAlignment="1" applyProtection="1">
      <alignment horizontal="center"/>
      <protection hidden="1"/>
    </xf>
    <xf numFmtId="171" fontId="57" fillId="25" borderId="1" xfId="60" applyNumberFormat="1" applyFont="1" applyFill="1" applyBorder="1" applyAlignment="1" applyProtection="1">
      <alignment horizontal="center" vertical="center"/>
      <protection locked="0"/>
    </xf>
    <xf numFmtId="171" fontId="55" fillId="20" borderId="0" xfId="60" applyNumberFormat="1" applyFont="1" applyFill="1" applyBorder="1" applyAlignment="1" applyProtection="1">
      <alignment wrapText="1"/>
      <protection hidden="1"/>
    </xf>
    <xf numFmtId="171" fontId="51" fillId="25" borderId="1" xfId="60" applyNumberFormat="1" applyFont="1" applyFill="1" applyBorder="1" applyProtection="1">
      <alignment/>
      <protection locked="0"/>
    </xf>
    <xf numFmtId="0" fontId="55" fillId="20" borderId="0" xfId="60" applyFont="1" applyFill="1" applyBorder="1" applyAlignment="1" applyProtection="1">
      <alignment horizontal="center" vertical="center" wrapText="1"/>
      <protection hidden="1"/>
    </xf>
    <xf numFmtId="14" fontId="51" fillId="24" borderId="14" xfId="60" applyNumberFormat="1" applyFont="1" applyFill="1" applyBorder="1" applyAlignment="1" applyProtection="1">
      <alignment horizontal="center"/>
      <protection hidden="1"/>
    </xf>
    <xf numFmtId="171" fontId="54" fillId="20" borderId="18" xfId="60" applyNumberFormat="1" applyFont="1" applyFill="1" applyBorder="1" applyProtection="1">
      <alignment/>
      <protection hidden="1"/>
    </xf>
    <xf numFmtId="14" fontId="51" fillId="20" borderId="0" xfId="0" applyNumberFormat="1" applyFont="1" applyFill="1" applyBorder="1" applyAlignment="1" applyProtection="1">
      <alignment/>
      <protection hidden="1"/>
    </xf>
    <xf numFmtId="171" fontId="51" fillId="20" borderId="0" xfId="0" applyNumberFormat="1" applyFont="1" applyFill="1" applyBorder="1" applyAlignment="1" applyProtection="1">
      <alignment/>
      <protection hidden="1"/>
    </xf>
    <xf numFmtId="171" fontId="51" fillId="25" borderId="13" xfId="60" applyNumberFormat="1" applyFont="1" applyFill="1" applyBorder="1" applyProtection="1">
      <alignment/>
      <protection locked="0"/>
    </xf>
    <xf numFmtId="171" fontId="54" fillId="7" borderId="15" xfId="60" applyNumberFormat="1" applyFont="1" applyFill="1" applyBorder="1" applyAlignment="1" applyProtection="1">
      <alignment horizontal="center"/>
      <protection locked="0"/>
    </xf>
    <xf numFmtId="171" fontId="54" fillId="7" borderId="16" xfId="60" applyNumberFormat="1" applyFont="1" applyFill="1" applyBorder="1" applyAlignment="1" applyProtection="1">
      <alignment horizontal="center"/>
      <protection locked="0"/>
    </xf>
    <xf numFmtId="14" fontId="59" fillId="25" borderId="1" xfId="60" applyNumberFormat="1" applyFont="1" applyFill="1" applyBorder="1" applyAlignment="1" applyProtection="1">
      <alignment horizontal="center"/>
      <protection locked="0"/>
    </xf>
    <xf numFmtId="0" fontId="50" fillId="20" borderId="0" xfId="0" applyFont="1" applyFill="1" applyAlignment="1">
      <alignment/>
    </xf>
    <xf numFmtId="0" fontId="51" fillId="20" borderId="0" xfId="0" applyFont="1" applyFill="1" applyBorder="1" applyAlignment="1" applyProtection="1">
      <alignment/>
      <protection hidden="1"/>
    </xf>
    <xf numFmtId="184" fontId="60" fillId="25" borderId="1" xfId="60" applyNumberFormat="1" applyFont="1" applyFill="1" applyBorder="1" applyAlignment="1" applyProtection="1">
      <alignment horizontal="center"/>
      <protection hidden="1"/>
    </xf>
    <xf numFmtId="184" fontId="60" fillId="20" borderId="0" xfId="60" applyNumberFormat="1" applyFont="1" applyFill="1" applyBorder="1" applyAlignment="1" applyProtection="1">
      <alignment horizontal="center"/>
      <protection hidden="1"/>
    </xf>
    <xf numFmtId="2" fontId="51" fillId="20" borderId="0" xfId="60" applyNumberFormat="1" applyFont="1" applyFill="1" applyBorder="1" applyProtection="1">
      <alignment/>
      <protection hidden="1"/>
    </xf>
    <xf numFmtId="14" fontId="2" fillId="20" borderId="0" xfId="60" applyNumberFormat="1" applyFont="1" applyFill="1" applyBorder="1" applyProtection="1">
      <alignment/>
      <protection hidden="1"/>
    </xf>
    <xf numFmtId="1" fontId="2" fillId="20" borderId="0" xfId="60" applyNumberFormat="1" applyFont="1" applyFill="1" applyProtection="1">
      <alignment/>
      <protection hidden="1"/>
    </xf>
    <xf numFmtId="14" fontId="2" fillId="20" borderId="0" xfId="0" applyNumberFormat="1" applyFont="1" applyFill="1" applyBorder="1" applyAlignment="1" applyProtection="1">
      <alignment/>
      <protection hidden="1"/>
    </xf>
    <xf numFmtId="171" fontId="2" fillId="20" borderId="0" xfId="0" applyNumberFormat="1" applyFont="1" applyFill="1" applyBorder="1" applyAlignment="1" applyProtection="1">
      <alignment/>
      <protection hidden="1"/>
    </xf>
    <xf numFmtId="0" fontId="2" fillId="20" borderId="0" xfId="0" applyFont="1" applyFill="1" applyBorder="1" applyAlignment="1" applyProtection="1">
      <alignment/>
      <protection hidden="1"/>
    </xf>
    <xf numFmtId="2" fontId="4" fillId="20" borderId="0" xfId="60" applyNumberFormat="1" applyFont="1" applyFill="1" applyBorder="1" applyProtection="1">
      <alignment/>
      <protection hidden="1"/>
    </xf>
    <xf numFmtId="1" fontId="4" fillId="20" borderId="0" xfId="60" applyNumberFormat="1" applyFont="1" applyFill="1" applyBorder="1" applyProtection="1">
      <alignment/>
      <protection hidden="1"/>
    </xf>
    <xf numFmtId="0" fontId="58" fillId="26" borderId="17" xfId="60" applyFont="1" applyFill="1" applyBorder="1" applyAlignment="1" applyProtection="1">
      <alignment horizontal="center" vertical="center" wrapText="1"/>
      <protection hidden="1"/>
    </xf>
    <xf numFmtId="0" fontId="69" fillId="20" borderId="0" xfId="60" applyFont="1" applyFill="1" applyBorder="1" applyProtection="1">
      <alignment/>
      <protection hidden="1"/>
    </xf>
    <xf numFmtId="171" fontId="70" fillId="20" borderId="0" xfId="60" applyNumberFormat="1" applyFont="1" applyFill="1" applyProtection="1">
      <alignment/>
      <protection hidden="1"/>
    </xf>
    <xf numFmtId="0" fontId="71" fillId="24" borderId="0" xfId="46" applyNumberFormat="1" applyFont="1" applyFill="1" applyBorder="1" applyAlignment="1" applyProtection="1">
      <alignment horizontal="left" vertical="top" wrapText="1" indent="1"/>
      <protection/>
    </xf>
    <xf numFmtId="0" fontId="71" fillId="24" borderId="0" xfId="46" applyNumberFormat="1" applyFont="1" applyFill="1" applyBorder="1" applyAlignment="1" applyProtection="1" quotePrefix="1">
      <alignment horizontal="left" vertical="top" wrapText="1" indent="1"/>
      <protection/>
    </xf>
    <xf numFmtId="0" fontId="71" fillId="24" borderId="0" xfId="46" applyNumberFormat="1" applyFont="1" applyFill="1" applyBorder="1" applyAlignment="1" applyProtection="1">
      <alignment horizontal="left" vertical="top" wrapText="1" indent="1"/>
      <protection/>
    </xf>
    <xf numFmtId="0" fontId="18" fillId="24" borderId="0" xfId="46" applyNumberFormat="1" applyFont="1" applyFill="1" applyBorder="1" applyAlignment="1" applyProtection="1">
      <alignment horizontal="left" vertical="top" wrapText="1" indent="1"/>
      <protection/>
    </xf>
    <xf numFmtId="0" fontId="17" fillId="24" borderId="0" xfId="46" applyNumberFormat="1" applyFont="1" applyFill="1" applyBorder="1" applyAlignment="1" applyProtection="1">
      <alignment horizontal="left" vertical="top" wrapText="1" indent="1"/>
      <protection/>
    </xf>
    <xf numFmtId="49" fontId="72" fillId="24" borderId="0" xfId="46" applyNumberFormat="1" applyFont="1" applyFill="1" applyBorder="1" applyAlignment="1" applyProtection="1">
      <alignment horizontal="left" vertical="top" wrapText="1" indent="1"/>
      <protection/>
    </xf>
    <xf numFmtId="49" fontId="71" fillId="24" borderId="0" xfId="46" applyNumberFormat="1" applyFont="1" applyFill="1" applyBorder="1" applyAlignment="1" applyProtection="1">
      <alignment horizontal="left" vertical="top" wrapText="1" indent="1"/>
      <protection/>
    </xf>
    <xf numFmtId="0" fontId="17" fillId="24" borderId="0" xfId="46" applyNumberFormat="1" applyFont="1" applyFill="1" applyBorder="1" applyAlignment="1" applyProtection="1" quotePrefix="1">
      <alignment horizontal="left" vertical="top" wrapText="1" indent="1"/>
      <protection/>
    </xf>
    <xf numFmtId="0" fontId="18" fillId="24" borderId="0" xfId="46" applyNumberFormat="1" applyFont="1" applyFill="1" applyBorder="1" applyAlignment="1" applyProtection="1">
      <alignment horizontal="left" vertical="top" wrapText="1" indent="1"/>
      <protection/>
    </xf>
    <xf numFmtId="49" fontId="18" fillId="24" borderId="0" xfId="46" applyNumberFormat="1" applyFont="1" applyFill="1" applyBorder="1" applyAlignment="1" applyProtection="1">
      <alignment horizontal="left" vertical="top" wrapText="1" indent="1"/>
      <protection/>
    </xf>
    <xf numFmtId="49" fontId="17" fillId="24" borderId="0" xfId="46" applyNumberFormat="1" applyFont="1" applyFill="1" applyBorder="1" applyAlignment="1" applyProtection="1">
      <alignment horizontal="left" vertical="top" wrapText="1" indent="1"/>
      <protection/>
    </xf>
    <xf numFmtId="0" fontId="16" fillId="25" borderId="0" xfId="46" applyNumberFormat="1" applyFont="1" applyFill="1" applyBorder="1" applyAlignment="1" applyProtection="1" quotePrefix="1">
      <alignment horizontal="center" vertical="center" wrapText="1"/>
      <protection/>
    </xf>
    <xf numFmtId="0" fontId="16" fillId="25" borderId="0" xfId="46" applyNumberFormat="1" applyFont="1" applyFill="1" applyBorder="1" applyAlignment="1" applyProtection="1">
      <alignment horizontal="center" vertical="center" wrapText="1"/>
      <protection/>
    </xf>
    <xf numFmtId="0" fontId="17" fillId="24" borderId="0" xfId="46" applyNumberFormat="1" applyFont="1" applyFill="1" applyBorder="1" applyAlignment="1" applyProtection="1" quotePrefix="1">
      <alignment horizontal="left" wrapText="1" indent="1"/>
      <protection/>
    </xf>
    <xf numFmtId="0" fontId="17" fillId="24" borderId="0" xfId="46" applyNumberFormat="1" applyFont="1" applyFill="1" applyBorder="1" applyAlignment="1" applyProtection="1">
      <alignment horizontal="left" wrapText="1" indent="1"/>
      <protection/>
    </xf>
    <xf numFmtId="0" fontId="18" fillId="24" borderId="0" xfId="46" applyNumberFormat="1" applyFont="1" applyFill="1" applyBorder="1" applyAlignment="1" applyProtection="1">
      <alignment horizontal="left" wrapText="1" indent="1"/>
      <protection/>
    </xf>
    <xf numFmtId="0" fontId="73" fillId="24" borderId="0" xfId="46" applyNumberFormat="1" applyFont="1" applyFill="1" applyBorder="1" applyAlignment="1" applyProtection="1">
      <alignment horizontal="center" wrapText="1"/>
      <protection/>
    </xf>
    <xf numFmtId="0" fontId="17" fillId="24" borderId="0" xfId="46" applyNumberFormat="1" applyFont="1" applyFill="1" applyBorder="1" applyAlignment="1" applyProtection="1" quotePrefix="1">
      <alignment horizontal="left" vertical="center" wrapText="1" indent="1"/>
      <protection/>
    </xf>
    <xf numFmtId="0" fontId="17" fillId="24" borderId="0" xfId="46" applyNumberFormat="1" applyFont="1" applyFill="1" applyBorder="1" applyAlignment="1" applyProtection="1">
      <alignment horizontal="left" vertical="center" wrapText="1" indent="1"/>
      <protection/>
    </xf>
    <xf numFmtId="49" fontId="62" fillId="24" borderId="0" xfId="46" applyNumberFormat="1" applyFont="1" applyFill="1" applyBorder="1" applyAlignment="1" applyProtection="1">
      <alignment horizontal="left" vertical="top" wrapText="1" indent="1"/>
      <protection/>
    </xf>
    <xf numFmtId="49" fontId="17" fillId="24" borderId="0" xfId="46" applyNumberFormat="1" applyFont="1" applyFill="1" applyBorder="1" applyAlignment="1" applyProtection="1">
      <alignment horizontal="left" vertical="top" wrapText="1" indent="1"/>
      <protection/>
    </xf>
    <xf numFmtId="0" fontId="5" fillId="24" borderId="0" xfId="60" applyFont="1" applyFill="1" applyAlignment="1" applyProtection="1" quotePrefix="1">
      <alignment horizontal="center" wrapText="1"/>
      <protection hidden="1"/>
    </xf>
    <xf numFmtId="0" fontId="5" fillId="24" borderId="0" xfId="60" applyFont="1" applyFill="1" applyAlignment="1" applyProtection="1">
      <alignment horizontal="center" wrapText="1"/>
      <protection hidden="1"/>
    </xf>
    <xf numFmtId="0" fontId="12" fillId="20" borderId="0" xfId="60" applyFont="1" applyFill="1" applyAlignment="1" applyProtection="1">
      <alignment horizontal="justify" wrapText="1"/>
      <protection hidden="1"/>
    </xf>
    <xf numFmtId="0" fontId="8" fillId="24" borderId="13" xfId="60" applyFont="1" applyFill="1" applyBorder="1" applyAlignment="1" applyProtection="1">
      <alignment horizontal="center" wrapText="1"/>
      <protection hidden="1"/>
    </xf>
    <xf numFmtId="0" fontId="8" fillId="24" borderId="19" xfId="60" applyFont="1" applyFill="1" applyBorder="1" applyAlignment="1" applyProtection="1">
      <alignment horizontal="center" wrapText="1"/>
      <protection hidden="1"/>
    </xf>
    <xf numFmtId="0" fontId="6" fillId="24" borderId="13" xfId="60" applyFont="1" applyFill="1" applyBorder="1" applyAlignment="1" applyProtection="1">
      <alignment horizontal="center" wrapText="1"/>
      <protection hidden="1"/>
    </xf>
    <xf numFmtId="0" fontId="6" fillId="24" borderId="12" xfId="60" applyFont="1" applyFill="1" applyBorder="1" applyAlignment="1" applyProtection="1">
      <alignment horizontal="center" wrapText="1"/>
      <protection hidden="1"/>
    </xf>
    <xf numFmtId="0" fontId="6" fillId="24" borderId="19" xfId="60" applyFont="1" applyFill="1" applyBorder="1" applyAlignment="1" applyProtection="1">
      <alignment horizontal="center" wrapText="1"/>
      <protection hidden="1"/>
    </xf>
    <xf numFmtId="171" fontId="6" fillId="20" borderId="0" xfId="60" applyNumberFormat="1" applyFont="1" applyFill="1" applyAlignment="1" applyProtection="1">
      <alignment horizontal="left" vertical="top" wrapText="1"/>
      <protection hidden="1"/>
    </xf>
    <xf numFmtId="171" fontId="6" fillId="20" borderId="0" xfId="60" applyNumberFormat="1" applyFont="1" applyFill="1" applyAlignment="1" applyProtection="1">
      <alignment vertical="top" wrapText="1"/>
      <protection hidden="1"/>
    </xf>
    <xf numFmtId="0" fontId="12" fillId="24" borderId="13" xfId="60" applyFont="1" applyFill="1" applyBorder="1" applyAlignment="1" applyProtection="1">
      <alignment horizontal="right" vertical="center" wrapText="1" indent="6"/>
      <protection hidden="1"/>
    </xf>
    <xf numFmtId="0" fontId="12" fillId="24" borderId="19" xfId="60" applyFont="1" applyFill="1" applyBorder="1" applyAlignment="1" applyProtection="1">
      <alignment horizontal="right" vertical="center" wrapText="1" indent="6"/>
      <protection hidden="1"/>
    </xf>
    <xf numFmtId="0" fontId="4" fillId="26" borderId="20" xfId="60" applyFont="1" applyFill="1" applyBorder="1" applyAlignment="1" applyProtection="1">
      <alignment horizontal="center" vertical="center" wrapText="1"/>
      <protection hidden="1"/>
    </xf>
    <xf numFmtId="0" fontId="4" fillId="26" borderId="21" xfId="60" applyFont="1" applyFill="1" applyBorder="1" applyAlignment="1" applyProtection="1">
      <alignment horizontal="center" vertical="center" wrapText="1"/>
      <protection hidden="1"/>
    </xf>
    <xf numFmtId="171" fontId="6" fillId="20" borderId="0" xfId="60" applyNumberFormat="1" applyFont="1" applyFill="1" applyAlignment="1" applyProtection="1">
      <alignment wrapText="1"/>
      <protection hidden="1"/>
    </xf>
    <xf numFmtId="0" fontId="6" fillId="24" borderId="0" xfId="60" applyFont="1" applyFill="1" applyBorder="1" applyAlignment="1" applyProtection="1">
      <alignment horizontal="center" vertical="center" wrapText="1"/>
      <protection hidden="1"/>
    </xf>
    <xf numFmtId="171" fontId="10" fillId="24" borderId="1" xfId="60" applyNumberFormat="1" applyFont="1" applyFill="1" applyBorder="1" applyAlignment="1" applyProtection="1">
      <alignment horizontal="center" wrapText="1"/>
      <protection locked="0"/>
    </xf>
    <xf numFmtId="171" fontId="10" fillId="24" borderId="13" xfId="60" applyNumberFormat="1" applyFont="1" applyFill="1" applyBorder="1" applyAlignment="1" applyProtection="1">
      <alignment horizontal="center" wrapText="1"/>
      <protection locked="0"/>
    </xf>
    <xf numFmtId="0" fontId="6" fillId="24" borderId="0" xfId="60" applyFont="1" applyFill="1" applyBorder="1" applyAlignment="1" applyProtection="1">
      <alignment horizontal="center" wrapText="1"/>
      <protection hidden="1"/>
    </xf>
    <xf numFmtId="0" fontId="6" fillId="24" borderId="9" xfId="60" applyFont="1" applyFill="1" applyBorder="1" applyAlignment="1" applyProtection="1">
      <alignment horizontal="center" wrapText="1"/>
      <protection hidden="1"/>
    </xf>
    <xf numFmtId="0" fontId="11" fillId="20" borderId="0" xfId="60" applyFont="1" applyFill="1" applyBorder="1" applyAlignment="1" applyProtection="1">
      <alignment horizontal="left" vertical="top" wrapText="1"/>
      <protection hidden="1"/>
    </xf>
    <xf numFmtId="0" fontId="11" fillId="20" borderId="0" xfId="60" applyFont="1" applyFill="1" applyBorder="1" applyAlignment="1" applyProtection="1">
      <alignment horizontal="justify" vertical="top" wrapText="1"/>
      <protection hidden="1"/>
    </xf>
    <xf numFmtId="0" fontId="13" fillId="0" borderId="13" xfId="0" applyFont="1" applyBorder="1" applyAlignment="1" applyProtection="1">
      <alignment horizontal="center" vertical="top" wrapText="1"/>
      <protection hidden="1"/>
    </xf>
    <xf numFmtId="0" fontId="13" fillId="0" borderId="12" xfId="0" applyFont="1" applyBorder="1" applyAlignment="1" applyProtection="1">
      <alignment horizontal="center" vertical="top" wrapText="1"/>
      <protection hidden="1"/>
    </xf>
    <xf numFmtId="171" fontId="55" fillId="20" borderId="0" xfId="60" applyNumberFormat="1" applyFont="1" applyFill="1" applyAlignment="1" applyProtection="1">
      <alignment wrapText="1"/>
      <protection hidden="1"/>
    </xf>
    <xf numFmtId="0" fontId="12" fillId="24" borderId="13" xfId="60" applyFont="1" applyFill="1" applyBorder="1" applyAlignment="1" applyProtection="1">
      <alignment horizontal="center" vertical="center" wrapText="1"/>
      <protection hidden="1"/>
    </xf>
    <xf numFmtId="0" fontId="12" fillId="24" borderId="19" xfId="60" applyFont="1" applyFill="1" applyBorder="1" applyAlignment="1" applyProtection="1">
      <alignment horizontal="center" vertical="center" wrapText="1"/>
      <protection hidden="1"/>
    </xf>
    <xf numFmtId="0" fontId="2" fillId="20" borderId="0" xfId="60" applyFont="1" applyFill="1" applyBorder="1" applyAlignment="1" applyProtection="1">
      <alignment horizontal="center"/>
      <protection hidden="1"/>
    </xf>
    <xf numFmtId="14" fontId="51" fillId="20" borderId="0" xfId="0" applyNumberFormat="1" applyFont="1" applyFill="1" applyBorder="1" applyAlignment="1" applyProtection="1">
      <alignment horizontal="center"/>
      <protection hidden="1"/>
    </xf>
    <xf numFmtId="171" fontId="6" fillId="24" borderId="9" xfId="60" applyNumberFormat="1" applyFont="1" applyFill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/>
    </xf>
    <xf numFmtId="0" fontId="13" fillId="0" borderId="19" xfId="0" applyFont="1" applyBorder="1" applyAlignment="1" applyProtection="1">
      <alignment horizontal="center" vertical="top" wrapText="1"/>
      <protection hidden="1"/>
    </xf>
    <xf numFmtId="0" fontId="54" fillId="20" borderId="0" xfId="60" applyFont="1" applyFill="1" applyAlignment="1" applyProtection="1">
      <alignment horizontal="justify" wrapText="1"/>
      <protection hidden="1"/>
    </xf>
    <xf numFmtId="171" fontId="55" fillId="20" borderId="0" xfId="60" applyNumberFormat="1" applyFont="1" applyFill="1" applyAlignment="1" applyProtection="1">
      <alignment horizontal="left" vertical="top" wrapText="1"/>
      <protection hidden="1"/>
    </xf>
    <xf numFmtId="171" fontId="55" fillId="20" borderId="0" xfId="60" applyNumberFormat="1" applyFont="1" applyFill="1" applyAlignment="1" applyProtection="1">
      <alignment vertical="top" wrapText="1"/>
      <protection hidden="1"/>
    </xf>
    <xf numFmtId="0" fontId="54" fillId="20" borderId="0" xfId="60" applyFont="1" applyFill="1" applyBorder="1" applyAlignment="1" applyProtection="1">
      <alignment horizontal="left" wrapText="1"/>
      <protection hidden="1"/>
    </xf>
    <xf numFmtId="0" fontId="54" fillId="20" borderId="0" xfId="60" applyFont="1" applyFill="1" applyBorder="1" applyAlignment="1" applyProtection="1">
      <alignment horizontal="justify" wrapText="1"/>
      <protection hidden="1"/>
    </xf>
    <xf numFmtId="0" fontId="6" fillId="24" borderId="1" xfId="60" applyFont="1" applyFill="1" applyBorder="1" applyAlignment="1" applyProtection="1">
      <alignment horizontal="center" wrapText="1"/>
      <protection hidden="1"/>
    </xf>
    <xf numFmtId="14" fontId="2" fillId="20" borderId="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14" fontId="2" fillId="20" borderId="0" xfId="0" applyNumberFormat="1" applyFont="1" applyFill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307600000004" xfId="59"/>
    <cellStyle name="Обычный_Rab_god" xfId="60"/>
    <cellStyle name="Followed Hyperlink" xfId="61"/>
    <cellStyle name="Плохой" xfId="62"/>
    <cellStyle name="Подпись" xfId="63"/>
    <cellStyle name="Подстрочный" xfId="64"/>
    <cellStyle name="ПоляЗаполнения" xfId="65"/>
    <cellStyle name="Пояснение" xfId="66"/>
    <cellStyle name="Приложение" xfId="67"/>
    <cellStyle name="Примечание" xfId="68"/>
    <cellStyle name="Percent" xfId="69"/>
    <cellStyle name="Связанная ячейка" xfId="70"/>
    <cellStyle name="Табличный" xfId="71"/>
    <cellStyle name="Текст предупреждения" xfId="72"/>
    <cellStyle name="ТекстСноски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9</xdr:row>
      <xdr:rowOff>85725</xdr:rowOff>
    </xdr:from>
    <xdr:to>
      <xdr:col>16</xdr:col>
      <xdr:colOff>57150</xdr:colOff>
      <xdr:row>13</xdr:row>
      <xdr:rowOff>561975</xdr:rowOff>
    </xdr:to>
    <xdr:sp>
      <xdr:nvSpPr>
        <xdr:cNvPr id="1" name="Rectangle 8"/>
        <xdr:cNvSpPr>
          <a:spLocks/>
        </xdr:cNvSpPr>
      </xdr:nvSpPr>
      <xdr:spPr>
        <a:xfrm>
          <a:off x="6848475" y="2324100"/>
          <a:ext cx="1562100" cy="123825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Примечание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 данной ячейке выберите количество дней в году, на который приходится февраль,  фактически отработанный работником</a:t>
          </a:r>
        </a:p>
      </xdr:txBody>
    </xdr:sp>
    <xdr:clientData/>
  </xdr:twoCellAnchor>
  <xdr:twoCellAnchor>
    <xdr:from>
      <xdr:col>13</xdr:col>
      <xdr:colOff>19050</xdr:colOff>
      <xdr:row>10</xdr:row>
      <xdr:rowOff>38100</xdr:rowOff>
    </xdr:from>
    <xdr:to>
      <xdr:col>13</xdr:col>
      <xdr:colOff>333375</xdr:colOff>
      <xdr:row>10</xdr:row>
      <xdr:rowOff>57150</xdr:rowOff>
    </xdr:to>
    <xdr:sp>
      <xdr:nvSpPr>
        <xdr:cNvPr id="2" name="Line 9"/>
        <xdr:cNvSpPr>
          <a:spLocks/>
        </xdr:cNvSpPr>
      </xdr:nvSpPr>
      <xdr:spPr>
        <a:xfrm flipH="1" flipV="1">
          <a:off x="6543675" y="2457450"/>
          <a:ext cx="314325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7</xdr:row>
      <xdr:rowOff>142875</xdr:rowOff>
    </xdr:from>
    <xdr:to>
      <xdr:col>13</xdr:col>
      <xdr:colOff>447675</xdr:colOff>
      <xdr:row>12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7524750" y="2114550"/>
          <a:ext cx="1790700" cy="9525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Примечание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 данной ячейке выберите количество дней в году, на который приходится февраль, фактически отработанный работником</a:t>
          </a:r>
        </a:p>
      </xdr:txBody>
    </xdr:sp>
    <xdr:clientData/>
  </xdr:twoCellAnchor>
  <xdr:twoCellAnchor>
    <xdr:from>
      <xdr:col>10</xdr:col>
      <xdr:colOff>609600</xdr:colOff>
      <xdr:row>8</xdr:row>
      <xdr:rowOff>66675</xdr:rowOff>
    </xdr:from>
    <xdr:to>
      <xdr:col>11</xdr:col>
      <xdr:colOff>381000</xdr:colOff>
      <xdr:row>9</xdr:row>
      <xdr:rowOff>142875</xdr:rowOff>
    </xdr:to>
    <xdr:sp>
      <xdr:nvSpPr>
        <xdr:cNvPr id="2" name="Line 91"/>
        <xdr:cNvSpPr>
          <a:spLocks/>
        </xdr:cNvSpPr>
      </xdr:nvSpPr>
      <xdr:spPr>
        <a:xfrm flipH="1" flipV="1">
          <a:off x="7124700" y="2228850"/>
          <a:ext cx="38100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B2:L34"/>
  <sheetViews>
    <sheetView tabSelected="1" zoomScale="136" zoomScaleNormal="136" zoomScalePageLayoutView="0" workbookViewId="0" topLeftCell="A1">
      <selection activeCell="B7" sqref="B7:K7"/>
    </sheetView>
  </sheetViews>
  <sheetFormatPr defaultColWidth="8.00390625" defaultRowHeight="12.75"/>
  <cols>
    <col min="1" max="1" width="1.00390625" style="70" customWidth="1"/>
    <col min="2" max="7" width="9.25390625" style="70" customWidth="1"/>
    <col min="8" max="8" width="9.375" style="70" customWidth="1"/>
    <col min="9" max="10" width="9.25390625" style="70" customWidth="1"/>
    <col min="11" max="11" width="13.00390625" style="70" customWidth="1"/>
    <col min="12" max="12" width="1.12109375" style="70" customWidth="1"/>
    <col min="13" max="16384" width="8.00390625" style="70" customWidth="1"/>
  </cols>
  <sheetData>
    <row r="1" ht="6" customHeight="1"/>
    <row r="2" spans="2:11" ht="18.75" customHeight="1">
      <c r="B2" s="157" t="s">
        <v>62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8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2:11" ht="18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2:11" ht="39.75" customHeight="1">
      <c r="B5" s="159" t="s">
        <v>0</v>
      </c>
      <c r="C5" s="160"/>
      <c r="D5" s="160"/>
      <c r="E5" s="160"/>
      <c r="F5" s="160"/>
      <c r="G5" s="160"/>
      <c r="H5" s="160"/>
      <c r="I5" s="160"/>
      <c r="J5" s="160"/>
      <c r="K5" s="160"/>
    </row>
    <row r="6" spans="2:11" ht="53.25" customHeight="1">
      <c r="B6" s="160" t="s">
        <v>95</v>
      </c>
      <c r="C6" s="160"/>
      <c r="D6" s="160"/>
      <c r="E6" s="160"/>
      <c r="F6" s="160"/>
      <c r="G6" s="160"/>
      <c r="H6" s="160"/>
      <c r="I6" s="160"/>
      <c r="J6" s="160"/>
      <c r="K6" s="160"/>
    </row>
    <row r="7" spans="2:11" ht="86.25" customHeight="1">
      <c r="B7" s="161" t="s">
        <v>72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2:11" ht="24.75" customHeight="1">
      <c r="B8" s="162" t="s">
        <v>63</v>
      </c>
      <c r="C8" s="162"/>
      <c r="D8" s="162"/>
      <c r="E8" s="162"/>
      <c r="F8" s="162"/>
      <c r="G8" s="162"/>
      <c r="H8" s="162"/>
      <c r="I8" s="162"/>
      <c r="J8" s="162"/>
      <c r="K8" s="162"/>
    </row>
    <row r="9" spans="2:11" ht="83.25" customHeight="1">
      <c r="B9" s="163" t="s">
        <v>73</v>
      </c>
      <c r="C9" s="164"/>
      <c r="D9" s="164"/>
      <c r="E9" s="164"/>
      <c r="F9" s="164"/>
      <c r="G9" s="164"/>
      <c r="H9" s="164"/>
      <c r="I9" s="164"/>
      <c r="J9" s="164"/>
      <c r="K9" s="164"/>
    </row>
    <row r="10" spans="2:11" ht="24.75" customHeight="1">
      <c r="B10" s="164" t="s">
        <v>64</v>
      </c>
      <c r="C10" s="164"/>
      <c r="D10" s="164"/>
      <c r="E10" s="164"/>
      <c r="F10" s="164"/>
      <c r="G10" s="164"/>
      <c r="H10" s="164"/>
      <c r="I10" s="164"/>
      <c r="J10" s="164"/>
      <c r="K10" s="164"/>
    </row>
    <row r="11" spans="2:11" ht="49.5" customHeight="1">
      <c r="B11" s="153" t="s">
        <v>66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2:11" ht="186" customHeight="1">
      <c r="B12" s="155" t="s">
        <v>82</v>
      </c>
      <c r="C12" s="156"/>
      <c r="D12" s="156"/>
      <c r="E12" s="156"/>
      <c r="F12" s="156"/>
      <c r="G12" s="156"/>
      <c r="H12" s="156"/>
      <c r="I12" s="156"/>
      <c r="J12" s="156"/>
      <c r="K12" s="156"/>
    </row>
    <row r="13" spans="2:11" ht="63.75" customHeight="1">
      <c r="B13" s="149" t="s">
        <v>83</v>
      </c>
      <c r="C13" s="150"/>
      <c r="D13" s="150"/>
      <c r="E13" s="150"/>
      <c r="F13" s="150"/>
      <c r="G13" s="150"/>
      <c r="H13" s="150"/>
      <c r="I13" s="150"/>
      <c r="J13" s="150"/>
      <c r="K13" s="150"/>
    </row>
    <row r="14" spans="2:11" ht="51" customHeight="1">
      <c r="B14" s="165" t="s">
        <v>84</v>
      </c>
      <c r="C14" s="166"/>
      <c r="D14" s="166"/>
      <c r="E14" s="166"/>
      <c r="F14" s="166"/>
      <c r="G14" s="166"/>
      <c r="H14" s="166"/>
      <c r="I14" s="166"/>
      <c r="J14" s="166"/>
      <c r="K14" s="166"/>
    </row>
    <row r="15" spans="2:11" ht="135" customHeight="1">
      <c r="B15" s="154" t="s">
        <v>74</v>
      </c>
      <c r="C15" s="150"/>
      <c r="D15" s="150"/>
      <c r="E15" s="150"/>
      <c r="F15" s="150"/>
      <c r="G15" s="150"/>
      <c r="H15" s="150"/>
      <c r="I15" s="150"/>
      <c r="J15" s="150"/>
      <c r="K15" s="150"/>
    </row>
    <row r="16" spans="2:11" ht="49.5" customHeight="1">
      <c r="B16" s="154" t="s">
        <v>75</v>
      </c>
      <c r="C16" s="150"/>
      <c r="D16" s="150"/>
      <c r="E16" s="150"/>
      <c r="F16" s="150"/>
      <c r="G16" s="150"/>
      <c r="H16" s="150"/>
      <c r="I16" s="150"/>
      <c r="J16" s="150"/>
      <c r="K16" s="150"/>
    </row>
    <row r="17" spans="2:11" ht="61.5" customHeight="1">
      <c r="B17" s="153" t="s">
        <v>85</v>
      </c>
      <c r="C17" s="150"/>
      <c r="D17" s="150"/>
      <c r="E17" s="150"/>
      <c r="F17" s="150"/>
      <c r="G17" s="150"/>
      <c r="H17" s="150"/>
      <c r="I17" s="150"/>
      <c r="J17" s="150"/>
      <c r="K17" s="150"/>
    </row>
    <row r="18" spans="2:11" ht="24.75" customHeight="1">
      <c r="B18" s="162" t="s">
        <v>65</v>
      </c>
      <c r="C18" s="162"/>
      <c r="D18" s="162"/>
      <c r="E18" s="162"/>
      <c r="F18" s="162"/>
      <c r="G18" s="162"/>
      <c r="H18" s="162"/>
      <c r="I18" s="162"/>
      <c r="J18" s="162"/>
      <c r="K18" s="162"/>
    </row>
    <row r="19" spans="2:11" ht="85.5" customHeight="1">
      <c r="B19" s="163" t="s">
        <v>76</v>
      </c>
      <c r="C19" s="164"/>
      <c r="D19" s="164"/>
      <c r="E19" s="164"/>
      <c r="F19" s="164"/>
      <c r="G19" s="164"/>
      <c r="H19" s="164"/>
      <c r="I19" s="164"/>
      <c r="J19" s="164"/>
      <c r="K19" s="164"/>
    </row>
    <row r="20" spans="2:11" ht="24.75" customHeight="1">
      <c r="B20" s="164" t="s">
        <v>77</v>
      </c>
      <c r="C20" s="164"/>
      <c r="D20" s="164"/>
      <c r="E20" s="164"/>
      <c r="F20" s="164"/>
      <c r="G20" s="164"/>
      <c r="H20" s="164"/>
      <c r="I20" s="164"/>
      <c r="J20" s="164"/>
      <c r="K20" s="164"/>
    </row>
    <row r="21" spans="2:11" ht="45" customHeight="1">
      <c r="B21" s="164" t="s">
        <v>87</v>
      </c>
      <c r="C21" s="164"/>
      <c r="D21" s="164"/>
      <c r="E21" s="164"/>
      <c r="F21" s="164"/>
      <c r="G21" s="164"/>
      <c r="H21" s="164"/>
      <c r="I21" s="164"/>
      <c r="J21" s="164"/>
      <c r="K21" s="164"/>
    </row>
    <row r="22" spans="2:11" ht="36" customHeight="1">
      <c r="B22" s="153" t="s">
        <v>86</v>
      </c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ht="186.75" customHeight="1">
      <c r="B23" s="155" t="s">
        <v>88</v>
      </c>
      <c r="C23" s="156"/>
      <c r="D23" s="156"/>
      <c r="E23" s="156"/>
      <c r="F23" s="156"/>
      <c r="G23" s="156"/>
      <c r="H23" s="156"/>
      <c r="I23" s="156"/>
      <c r="J23" s="156"/>
      <c r="K23" s="156"/>
    </row>
    <row r="24" spans="2:11" ht="66" customHeight="1">
      <c r="B24" s="149" t="s">
        <v>90</v>
      </c>
      <c r="C24" s="150"/>
      <c r="D24" s="150"/>
      <c r="E24" s="150"/>
      <c r="F24" s="150"/>
      <c r="G24" s="150"/>
      <c r="H24" s="150"/>
      <c r="I24" s="150"/>
      <c r="J24" s="150"/>
      <c r="K24" s="150"/>
    </row>
    <row r="25" spans="2:11" ht="49.5" customHeight="1">
      <c r="B25" s="151" t="s">
        <v>89</v>
      </c>
      <c r="C25" s="152"/>
      <c r="D25" s="152"/>
      <c r="E25" s="152"/>
      <c r="F25" s="152"/>
      <c r="G25" s="152"/>
      <c r="H25" s="152"/>
      <c r="I25" s="152"/>
      <c r="J25" s="152"/>
      <c r="K25" s="152"/>
    </row>
    <row r="26" spans="2:11" ht="135.75" customHeight="1">
      <c r="B26" s="154" t="s">
        <v>78</v>
      </c>
      <c r="C26" s="150"/>
      <c r="D26" s="150"/>
      <c r="E26" s="150"/>
      <c r="F26" s="150"/>
      <c r="G26" s="150"/>
      <c r="H26" s="150"/>
      <c r="I26" s="150"/>
      <c r="J26" s="150"/>
      <c r="K26" s="150"/>
    </row>
    <row r="27" spans="2:11" ht="71.25" customHeight="1">
      <c r="B27" s="154" t="s">
        <v>79</v>
      </c>
      <c r="C27" s="150"/>
      <c r="D27" s="150"/>
      <c r="E27" s="150"/>
      <c r="F27" s="150"/>
      <c r="G27" s="150"/>
      <c r="H27" s="150"/>
      <c r="I27" s="150"/>
      <c r="J27" s="150"/>
      <c r="K27" s="150"/>
    </row>
    <row r="28" spans="2:11" ht="156.75" customHeight="1">
      <c r="B28" s="150" t="s">
        <v>91</v>
      </c>
      <c r="C28" s="150"/>
      <c r="D28" s="150"/>
      <c r="E28" s="150"/>
      <c r="F28" s="150"/>
      <c r="G28" s="150"/>
      <c r="H28" s="150"/>
      <c r="I28" s="150"/>
      <c r="J28" s="150"/>
      <c r="K28" s="150"/>
    </row>
    <row r="29" spans="2:11" ht="49.5" customHeight="1">
      <c r="B29" s="147" t="s">
        <v>92</v>
      </c>
      <c r="C29" s="148"/>
      <c r="D29" s="148"/>
      <c r="E29" s="148"/>
      <c r="F29" s="148"/>
      <c r="G29" s="148"/>
      <c r="H29" s="148"/>
      <c r="I29" s="148"/>
      <c r="J29" s="148"/>
      <c r="K29" s="148"/>
    </row>
    <row r="30" spans="2:12" ht="80.25" customHeight="1">
      <c r="B30" s="146" t="s">
        <v>93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72"/>
    </row>
    <row r="31" ht="12.75"/>
    <row r="32" ht="12.75"/>
    <row r="33" ht="12.75"/>
    <row r="34" ht="12.75">
      <c r="B34" s="71" t="s">
        <v>1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 sheet="1" formatCells="0" formatColumns="0" formatRows="0" insertColumns="0" insertRows="0" insertHyperlinks="0" deleteColumns="0" deleteRows="0" sort="0" autoFilter="0" pivotTables="0"/>
  <mergeCells count="27">
    <mergeCell ref="B15:K15"/>
    <mergeCell ref="B16:K16"/>
    <mergeCell ref="B18:K18"/>
    <mergeCell ref="B19:K19"/>
    <mergeCell ref="B20:K20"/>
    <mergeCell ref="B11:K11"/>
    <mergeCell ref="B14:K14"/>
    <mergeCell ref="B12:K12"/>
    <mergeCell ref="B2:K4"/>
    <mergeCell ref="B28:K28"/>
    <mergeCell ref="B13:K13"/>
    <mergeCell ref="B5:K5"/>
    <mergeCell ref="B6:K6"/>
    <mergeCell ref="B7:K7"/>
    <mergeCell ref="B8:K8"/>
    <mergeCell ref="B9:K9"/>
    <mergeCell ref="B10:K10"/>
    <mergeCell ref="B30:K30"/>
    <mergeCell ref="B29:K29"/>
    <mergeCell ref="B24:K24"/>
    <mergeCell ref="B25:K25"/>
    <mergeCell ref="B17:K17"/>
    <mergeCell ref="B26:K26"/>
    <mergeCell ref="B27:K27"/>
    <mergeCell ref="B22:K22"/>
    <mergeCell ref="B23:K23"/>
    <mergeCell ref="B21:K21"/>
  </mergeCells>
  <printOptions/>
  <pageMargins left="0.2" right="0.2" top="0.98" bottom="0.98" header="0.51" footer="0.5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  <pageSetUpPr fitToPage="1"/>
  </sheetPr>
  <dimension ref="A1:AB63"/>
  <sheetViews>
    <sheetView zoomScalePageLayoutView="0" workbookViewId="0" topLeftCell="A1">
      <selection activeCell="J23" sqref="J23:Q24"/>
    </sheetView>
  </sheetViews>
  <sheetFormatPr defaultColWidth="8.00390625" defaultRowHeight="12.75"/>
  <cols>
    <col min="1" max="1" width="2.25390625" style="6" customWidth="1"/>
    <col min="2" max="2" width="20.375" style="6" customWidth="1"/>
    <col min="3" max="3" width="23.25390625" style="6" customWidth="1"/>
    <col min="4" max="4" width="22.875" style="3" customWidth="1"/>
    <col min="5" max="5" width="16.875" style="3" customWidth="1"/>
    <col min="6" max="12" width="10.75390625" style="7" hidden="1" customWidth="1"/>
    <col min="13" max="13" width="8.00390625" style="7" hidden="1" customWidth="1"/>
    <col min="14" max="26" width="8.00390625" style="3" customWidth="1"/>
    <col min="27" max="16384" width="8.00390625" style="6" customWidth="1"/>
  </cols>
  <sheetData>
    <row r="1" ht="13.5" customHeight="1">
      <c r="A1" s="8"/>
    </row>
    <row r="2" spans="1:28" ht="10.5" customHeight="1">
      <c r="A2" s="8"/>
      <c r="F2" s="7">
        <v>365</v>
      </c>
      <c r="G2" s="7" t="s">
        <v>2</v>
      </c>
      <c r="J2" s="4"/>
      <c r="K2" s="4"/>
      <c r="L2" s="4"/>
      <c r="M2" s="4"/>
      <c r="N2" s="5"/>
      <c r="O2" s="5"/>
      <c r="P2" s="5"/>
      <c r="Q2" s="5"/>
      <c r="R2" s="5"/>
      <c r="AA2" s="3"/>
      <c r="AB2" s="3"/>
    </row>
    <row r="3" spans="2:28" ht="66.75" customHeight="1">
      <c r="B3" s="167" t="s">
        <v>3</v>
      </c>
      <c r="C3" s="168"/>
      <c r="D3" s="168"/>
      <c r="E3" s="9"/>
      <c r="F3" s="7">
        <v>366</v>
      </c>
      <c r="G3" s="7" t="s">
        <v>4</v>
      </c>
      <c r="J3" s="4"/>
      <c r="K3" s="4"/>
      <c r="L3" s="4"/>
      <c r="M3" s="4"/>
      <c r="N3" s="5"/>
      <c r="O3" s="5"/>
      <c r="P3" s="5"/>
      <c r="Q3" s="5"/>
      <c r="R3" s="5"/>
      <c r="AA3" s="3"/>
      <c r="AB3" s="3"/>
    </row>
    <row r="4" spans="2:28" ht="12.75">
      <c r="B4" s="10"/>
      <c r="C4" s="10"/>
      <c r="D4" s="11"/>
      <c r="J4" s="4"/>
      <c r="K4" s="4"/>
      <c r="L4" s="4"/>
      <c r="M4" s="4"/>
      <c r="N4" s="5"/>
      <c r="O4" s="5"/>
      <c r="P4" s="5"/>
      <c r="Q4" s="5"/>
      <c r="R4" s="5"/>
      <c r="AA4" s="3"/>
      <c r="AB4" s="3"/>
    </row>
    <row r="5" spans="2:28" ht="15" customHeight="1">
      <c r="B5" s="12" t="s">
        <v>5</v>
      </c>
      <c r="C5" s="73" t="s">
        <v>6</v>
      </c>
      <c r="D5" s="13"/>
      <c r="E5" s="14"/>
      <c r="F5" s="4"/>
      <c r="J5" s="4"/>
      <c r="K5" s="4"/>
      <c r="L5" s="4"/>
      <c r="M5" s="4"/>
      <c r="N5" s="5"/>
      <c r="O5" s="5"/>
      <c r="P5" s="5"/>
      <c r="Q5" s="5"/>
      <c r="R5" s="5"/>
      <c r="AA5" s="3"/>
      <c r="AB5" s="3"/>
    </row>
    <row r="6" spans="2:28" ht="15" customHeight="1">
      <c r="B6" s="12" t="s">
        <v>7</v>
      </c>
      <c r="C6" s="15" t="s">
        <v>8</v>
      </c>
      <c r="D6" s="13"/>
      <c r="E6" s="14"/>
      <c r="F6" s="59"/>
      <c r="G6" s="60"/>
      <c r="J6" s="4"/>
      <c r="K6" s="4"/>
      <c r="L6" s="4"/>
      <c r="M6" s="169"/>
      <c r="N6" s="169"/>
      <c r="O6" s="169"/>
      <c r="P6" s="169"/>
      <c r="Q6" s="169"/>
      <c r="R6" s="169"/>
      <c r="AA6" s="3"/>
      <c r="AB6" s="3"/>
    </row>
    <row r="7" spans="2:28" ht="15" customHeight="1">
      <c r="B7" s="12" t="s">
        <v>9</v>
      </c>
      <c r="C7" s="74" t="s">
        <v>10</v>
      </c>
      <c r="D7" s="13"/>
      <c r="E7" s="14"/>
      <c r="F7" s="59"/>
      <c r="G7" s="60"/>
      <c r="J7" s="4"/>
      <c r="P7" s="5"/>
      <c r="Q7" s="5"/>
      <c r="R7" s="5"/>
      <c r="AA7" s="3"/>
      <c r="AB7" s="3"/>
    </row>
    <row r="8" spans="2:28" ht="15" customHeight="1">
      <c r="B8" s="12" t="s">
        <v>11</v>
      </c>
      <c r="C8" s="16" t="s">
        <v>12</v>
      </c>
      <c r="D8" s="13"/>
      <c r="E8" s="14"/>
      <c r="F8" s="4"/>
      <c r="J8" s="4"/>
      <c r="Q8" s="5"/>
      <c r="R8" s="5"/>
      <c r="AA8" s="3"/>
      <c r="AB8" s="3"/>
    </row>
    <row r="9" spans="2:10" ht="12.75">
      <c r="B9" s="10"/>
      <c r="C9" s="10"/>
      <c r="D9" s="11"/>
      <c r="F9" s="187"/>
      <c r="G9" s="188"/>
      <c r="H9" s="188"/>
      <c r="I9" s="188"/>
      <c r="J9" s="188"/>
    </row>
    <row r="10" spans="2:15" ht="14.25">
      <c r="B10" s="10"/>
      <c r="C10" s="10"/>
      <c r="D10" s="11"/>
      <c r="F10" s="188"/>
      <c r="G10" s="188"/>
      <c r="H10" s="188"/>
      <c r="I10" s="188"/>
      <c r="J10" s="188"/>
      <c r="K10" s="54"/>
      <c r="L10" s="54"/>
      <c r="M10" s="54"/>
      <c r="N10" s="78"/>
      <c r="O10" s="78"/>
    </row>
    <row r="11" spans="2:15" ht="27.75" customHeight="1">
      <c r="B11" s="170" t="s">
        <v>13</v>
      </c>
      <c r="C11" s="171"/>
      <c r="D11" s="17">
        <v>42555</v>
      </c>
      <c r="E11" s="53">
        <v>365</v>
      </c>
      <c r="F11" s="188"/>
      <c r="G11" s="188"/>
      <c r="H11" s="188"/>
      <c r="I11" s="188"/>
      <c r="J11" s="188"/>
      <c r="K11" s="54"/>
      <c r="L11" s="54"/>
      <c r="M11" s="54"/>
      <c r="N11" s="78"/>
      <c r="O11" s="78"/>
    </row>
    <row r="12" ht="4.5" customHeight="1"/>
    <row r="13" spans="1:16" ht="13.5" customHeight="1">
      <c r="A13" s="2"/>
      <c r="B13" s="172" t="s">
        <v>14</v>
      </c>
      <c r="C13" s="173"/>
      <c r="D13" s="174"/>
      <c r="E13" s="19"/>
      <c r="F13" s="46"/>
      <c r="G13" s="46"/>
      <c r="H13" s="30"/>
      <c r="I13" s="30"/>
      <c r="J13" s="175"/>
      <c r="K13" s="176"/>
      <c r="L13" s="176"/>
      <c r="M13" s="176"/>
      <c r="N13" s="176"/>
      <c r="O13" s="176"/>
      <c r="P13" s="176"/>
    </row>
    <row r="14" spans="1:16" ht="65.25" customHeight="1">
      <c r="A14" s="2"/>
      <c r="B14" s="21" t="s">
        <v>15</v>
      </c>
      <c r="C14" s="22" t="s">
        <v>94</v>
      </c>
      <c r="D14" s="22" t="s">
        <v>16</v>
      </c>
      <c r="E14" s="23"/>
      <c r="F14" s="61"/>
      <c r="G14" s="61"/>
      <c r="H14" s="30"/>
      <c r="I14" s="30"/>
      <c r="J14" s="176"/>
      <c r="K14" s="176"/>
      <c r="L14" s="176"/>
      <c r="M14" s="176"/>
      <c r="N14" s="176"/>
      <c r="O14" s="176"/>
      <c r="P14" s="176"/>
    </row>
    <row r="15" spans="1:12" ht="15" customHeight="1">
      <c r="A15" s="2"/>
      <c r="B15" s="24">
        <v>30</v>
      </c>
      <c r="C15" s="25">
        <v>4</v>
      </c>
      <c r="D15" s="26">
        <v>0</v>
      </c>
      <c r="E15" s="27"/>
      <c r="F15" s="46"/>
      <c r="G15" s="46"/>
      <c r="H15" s="30"/>
      <c r="I15" s="30"/>
      <c r="J15" s="46"/>
      <c r="K15" s="46"/>
      <c r="L15" s="46"/>
    </row>
    <row r="16" spans="1:17" ht="4.5" customHeight="1">
      <c r="A16" s="2"/>
      <c r="B16" s="28"/>
      <c r="C16" s="28"/>
      <c r="D16" s="27"/>
      <c r="E16" s="27"/>
      <c r="F16" s="29"/>
      <c r="G16" s="46"/>
      <c r="H16" s="30"/>
      <c r="I16" s="30"/>
      <c r="J16" s="181"/>
      <c r="K16" s="181"/>
      <c r="L16" s="181"/>
      <c r="M16" s="181"/>
      <c r="N16" s="181"/>
      <c r="O16" s="181"/>
      <c r="P16" s="181"/>
      <c r="Q16" s="181"/>
    </row>
    <row r="17" spans="1:16" ht="13.5" customHeight="1">
      <c r="A17" s="2"/>
      <c r="B17" s="172" t="s">
        <v>17</v>
      </c>
      <c r="C17" s="173"/>
      <c r="D17" s="174"/>
      <c r="E17" s="19"/>
      <c r="F17" s="46"/>
      <c r="G17" s="46"/>
      <c r="H17" s="30"/>
      <c r="I17" s="30"/>
      <c r="J17" s="175"/>
      <c r="K17" s="176"/>
      <c r="L17" s="176"/>
      <c r="M17" s="176"/>
      <c r="N17" s="176"/>
      <c r="O17" s="176"/>
      <c r="P17" s="176"/>
    </row>
    <row r="18" spans="1:16" ht="15" customHeight="1">
      <c r="A18" s="2"/>
      <c r="B18" s="75" t="s">
        <v>18</v>
      </c>
      <c r="C18" s="76" t="s">
        <v>19</v>
      </c>
      <c r="D18" s="32" t="s">
        <v>20</v>
      </c>
      <c r="E18" s="38"/>
      <c r="F18" s="61"/>
      <c r="G18" s="61"/>
      <c r="H18" s="30"/>
      <c r="I18" s="30"/>
      <c r="J18" s="176"/>
      <c r="K18" s="176"/>
      <c r="L18" s="176"/>
      <c r="M18" s="176"/>
      <c r="N18" s="176"/>
      <c r="O18" s="176"/>
      <c r="P18" s="176"/>
    </row>
    <row r="19" spans="1:12" ht="15" customHeight="1">
      <c r="A19" s="2"/>
      <c r="B19" s="33"/>
      <c r="C19" s="33"/>
      <c r="D19" s="34">
        <f>IF(OR(C19="",B19=""),0,C19-B19+1)</f>
        <v>0</v>
      </c>
      <c r="E19" s="27"/>
      <c r="F19" s="46">
        <f>D19</f>
        <v>0</v>
      </c>
      <c r="H19" s="30"/>
      <c r="I19" s="30"/>
      <c r="J19" s="46"/>
      <c r="K19" s="46"/>
      <c r="L19" s="46"/>
    </row>
    <row r="20" spans="1:17" ht="15" customHeight="1">
      <c r="A20" s="2"/>
      <c r="B20" s="33"/>
      <c r="C20" s="33"/>
      <c r="D20" s="34">
        <f>IF(OR(C20="",B20=""),0,C20-B20+1)</f>
        <v>0</v>
      </c>
      <c r="E20" s="27"/>
      <c r="F20" s="46">
        <f>D20</f>
        <v>0</v>
      </c>
      <c r="G20" s="46"/>
      <c r="H20" s="30"/>
      <c r="I20" s="30"/>
      <c r="J20" s="181"/>
      <c r="K20" s="181"/>
      <c r="L20" s="181"/>
      <c r="M20" s="181"/>
      <c r="N20" s="181"/>
      <c r="O20" s="181"/>
      <c r="P20" s="181"/>
      <c r="Q20" s="181"/>
    </row>
    <row r="21" spans="1:17" ht="15" customHeight="1" hidden="1">
      <c r="A21" s="2"/>
      <c r="B21" s="33"/>
      <c r="C21" s="33"/>
      <c r="D21" s="34">
        <f>IF(OR(C21="",B21=""),0,C21-B21+1)</f>
        <v>0</v>
      </c>
      <c r="E21" s="27"/>
      <c r="F21" s="46">
        <f>D21</f>
        <v>0</v>
      </c>
      <c r="G21" s="46"/>
      <c r="H21" s="30"/>
      <c r="I21" s="30"/>
      <c r="J21" s="181"/>
      <c r="K21" s="181"/>
      <c r="L21" s="181"/>
      <c r="M21" s="181"/>
      <c r="N21" s="181"/>
      <c r="O21" s="181"/>
      <c r="P21" s="181"/>
      <c r="Q21" s="181"/>
    </row>
    <row r="22" spans="2:26" s="2" customFormat="1" ht="4.5" customHeight="1">
      <c r="B22" s="28"/>
      <c r="C22" s="28"/>
      <c r="D22" s="27"/>
      <c r="E22" s="27"/>
      <c r="F22" s="46">
        <f>SUM($F$19:$F21)</f>
        <v>0</v>
      </c>
      <c r="G22" s="46">
        <f>IF(OR($F$22=0,$F$22&lt;=14),0,$F$22-14)</f>
        <v>0</v>
      </c>
      <c r="H22" s="4"/>
      <c r="I22" s="55"/>
      <c r="J22" s="56"/>
      <c r="K22" s="56"/>
      <c r="L22" s="56"/>
      <c r="M22" s="56"/>
      <c r="N22" s="79"/>
      <c r="O22" s="79"/>
      <c r="P22" s="79"/>
      <c r="Q22" s="79"/>
      <c r="R22" s="5"/>
      <c r="S22" s="5"/>
      <c r="T22" s="5"/>
      <c r="U22" s="5"/>
      <c r="V22" s="5"/>
      <c r="W22" s="5"/>
      <c r="X22" s="5"/>
      <c r="Y22" s="5"/>
      <c r="Z22" s="5"/>
    </row>
    <row r="23" spans="1:17" ht="28.5" customHeight="1">
      <c r="A23" s="2"/>
      <c r="B23" s="172" t="s">
        <v>21</v>
      </c>
      <c r="C23" s="173"/>
      <c r="D23" s="174"/>
      <c r="E23" s="62"/>
      <c r="J23" s="181"/>
      <c r="K23" s="181"/>
      <c r="L23" s="181"/>
      <c r="M23" s="181"/>
      <c r="N23" s="181"/>
      <c r="O23" s="181"/>
      <c r="P23" s="181"/>
      <c r="Q23" s="181"/>
    </row>
    <row r="24" spans="1:17" ht="15" customHeight="1">
      <c r="A24" s="2"/>
      <c r="B24" s="35" t="s">
        <v>18</v>
      </c>
      <c r="C24" s="31" t="s">
        <v>19</v>
      </c>
      <c r="D24" s="32" t="s">
        <v>20</v>
      </c>
      <c r="E24" s="38"/>
      <c r="F24" s="61"/>
      <c r="G24" s="61"/>
      <c r="H24" s="30"/>
      <c r="I24" s="30"/>
      <c r="J24" s="181"/>
      <c r="K24" s="181"/>
      <c r="L24" s="181"/>
      <c r="M24" s="181"/>
      <c r="N24" s="181"/>
      <c r="O24" s="181"/>
      <c r="P24" s="181"/>
      <c r="Q24" s="181"/>
    </row>
    <row r="25" spans="1:12" ht="15" customHeight="1">
      <c r="A25" s="2"/>
      <c r="B25" s="33"/>
      <c r="C25" s="33"/>
      <c r="D25" s="36">
        <f>IF(OR(C25="",B25=""),0,C25-B25+1)</f>
        <v>0</v>
      </c>
      <c r="E25" s="20"/>
      <c r="F25" s="46">
        <f>IF($B25="",0,$B25-$D$11)</f>
        <v>0</v>
      </c>
      <c r="I25" s="69"/>
      <c r="J25" s="46"/>
      <c r="L25" s="46"/>
    </row>
    <row r="26" spans="1:12" ht="15" customHeight="1">
      <c r="A26" s="2"/>
      <c r="B26" s="33"/>
      <c r="C26" s="33"/>
      <c r="D26" s="36">
        <f>IF(OR(C26="",B26=""),0,C26-B26+1)</f>
        <v>0</v>
      </c>
      <c r="E26" s="20"/>
      <c r="F26" s="39">
        <f>IF(B26=0,0,B26-C25)</f>
        <v>0</v>
      </c>
      <c r="G26" s="46"/>
      <c r="I26" s="30"/>
      <c r="J26" s="46"/>
      <c r="L26" s="46"/>
    </row>
    <row r="27" spans="1:12" ht="15" customHeight="1" hidden="1">
      <c r="A27" s="2"/>
      <c r="B27" s="33"/>
      <c r="C27" s="33"/>
      <c r="D27" s="36">
        <f>IF(OR(C27="",B27=""),0,C27-B27+1)</f>
        <v>0</v>
      </c>
      <c r="E27" s="20"/>
      <c r="F27" s="39">
        <f>IF(B27=0,0,B27-C26)</f>
        <v>0</v>
      </c>
      <c r="G27" s="46"/>
      <c r="I27" s="30"/>
      <c r="J27" s="46"/>
      <c r="L27" s="46"/>
    </row>
    <row r="28" spans="2:26" s="2" customFormat="1" ht="17.25" customHeight="1">
      <c r="B28" s="28"/>
      <c r="C28" s="28"/>
      <c r="D28" s="20"/>
      <c r="E28" s="29">
        <f>SUM(D25:D27)</f>
        <v>0</v>
      </c>
      <c r="F28" s="29">
        <f>SUM(F25:F27)</f>
        <v>0</v>
      </c>
      <c r="G28" s="61">
        <f>IF($E$28=0,$D$11,MAX($C$25:C27))</f>
        <v>42555</v>
      </c>
      <c r="H28" s="61"/>
      <c r="I28" s="55"/>
      <c r="J28" s="29"/>
      <c r="K28" s="4"/>
      <c r="L28" s="29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7" ht="62.25" customHeight="1">
      <c r="A29" s="2"/>
      <c r="B29" s="182" t="s">
        <v>67</v>
      </c>
      <c r="C29" s="182"/>
      <c r="D29" s="182"/>
      <c r="E29" s="37"/>
      <c r="G29" s="46"/>
      <c r="J29" s="181"/>
      <c r="K29" s="181"/>
      <c r="L29" s="181"/>
      <c r="M29" s="181"/>
      <c r="N29" s="181"/>
      <c r="O29" s="181"/>
      <c r="P29" s="181"/>
      <c r="Q29" s="181"/>
    </row>
    <row r="30" spans="1:17" ht="15" customHeight="1">
      <c r="A30" s="2"/>
      <c r="B30" s="35" t="s">
        <v>18</v>
      </c>
      <c r="C30" s="31" t="s">
        <v>19</v>
      </c>
      <c r="D30" s="32" t="s">
        <v>20</v>
      </c>
      <c r="E30" s="38"/>
      <c r="F30" s="61"/>
      <c r="G30" s="61"/>
      <c r="H30" s="30"/>
      <c r="I30" s="30"/>
      <c r="J30" s="181"/>
      <c r="K30" s="181"/>
      <c r="L30" s="181"/>
      <c r="M30" s="181"/>
      <c r="N30" s="181"/>
      <c r="O30" s="181"/>
      <c r="P30" s="181"/>
      <c r="Q30" s="181"/>
    </row>
    <row r="31" spans="1:12" ht="15" customHeight="1">
      <c r="A31" s="2"/>
      <c r="B31" s="33"/>
      <c r="C31" s="33"/>
      <c r="D31" s="36">
        <f>IF(OR(C31="",B31=""),0,C31-B31+1)</f>
        <v>0</v>
      </c>
      <c r="E31" s="20"/>
      <c r="F31" s="46"/>
      <c r="G31" s="46"/>
      <c r="I31" s="69"/>
      <c r="J31" s="46"/>
      <c r="L31" s="46"/>
    </row>
    <row r="32" spans="1:12" ht="15" customHeight="1">
      <c r="A32" s="2"/>
      <c r="B32" s="33"/>
      <c r="C32" s="33"/>
      <c r="D32" s="36">
        <f>IF(OR(C32="",B32=""),0,C32-B32+1)</f>
        <v>0</v>
      </c>
      <c r="E32" s="20"/>
      <c r="F32" s="46"/>
      <c r="G32" s="46"/>
      <c r="H32" s="39"/>
      <c r="I32" s="30"/>
      <c r="J32" s="46"/>
      <c r="L32" s="46"/>
    </row>
    <row r="33" spans="1:12" ht="15" customHeight="1" hidden="1">
      <c r="A33" s="2"/>
      <c r="B33" s="33"/>
      <c r="C33" s="33"/>
      <c r="D33" s="36">
        <f>IF(OR(C33="",B33=""),0,C33-B33+1)</f>
        <v>0</v>
      </c>
      <c r="E33" s="20"/>
      <c r="F33" s="46"/>
      <c r="G33" s="46"/>
      <c r="H33" s="39"/>
      <c r="I33" s="30"/>
      <c r="J33" s="46"/>
      <c r="L33" s="46"/>
    </row>
    <row r="34" spans="2:26" s="2" customFormat="1" ht="14.25" customHeight="1" thickBot="1">
      <c r="B34" s="28"/>
      <c r="C34" s="28"/>
      <c r="D34" s="20"/>
      <c r="E34" s="20"/>
      <c r="F34" s="29">
        <f>SUM(D31:D33)</f>
        <v>0</v>
      </c>
      <c r="G34" s="29"/>
      <c r="H34" s="63"/>
      <c r="I34" s="55"/>
      <c r="J34" s="29"/>
      <c r="K34" s="4"/>
      <c r="L34" s="29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12" ht="40.5" customHeight="1">
      <c r="A35" s="2"/>
      <c r="B35" s="185" t="s">
        <v>22</v>
      </c>
      <c r="C35" s="185"/>
      <c r="D35" s="185"/>
      <c r="E35" s="179" t="s">
        <v>80</v>
      </c>
      <c r="F35" s="46"/>
      <c r="G35" s="39"/>
      <c r="H35" s="30"/>
      <c r="I35" s="30"/>
      <c r="J35" s="46"/>
      <c r="K35" s="46"/>
      <c r="L35" s="46"/>
    </row>
    <row r="36" spans="1:12" ht="12" customHeight="1" thickBot="1">
      <c r="A36" s="2"/>
      <c r="B36" s="186"/>
      <c r="C36" s="186"/>
      <c r="D36" s="186"/>
      <c r="E36" s="180"/>
      <c r="G36" s="46"/>
      <c r="H36" s="30"/>
      <c r="I36" s="30"/>
      <c r="J36" s="46"/>
      <c r="K36" s="46"/>
      <c r="L36" s="46"/>
    </row>
    <row r="37" spans="1:14" ht="12" customHeight="1">
      <c r="A37" s="2"/>
      <c r="B37" s="183">
        <v>1</v>
      </c>
      <c r="C37" s="183"/>
      <c r="D37" s="184"/>
      <c r="E37" s="44" t="s">
        <v>2</v>
      </c>
      <c r="F37" s="4"/>
      <c r="G37" s="29">
        <f>IF(E37="да",B37,0)</f>
        <v>1</v>
      </c>
      <c r="H37" s="55"/>
      <c r="I37" s="55"/>
      <c r="J37" s="29"/>
      <c r="K37" s="29"/>
      <c r="L37" s="29"/>
      <c r="M37" s="4"/>
      <c r="N37" s="5"/>
    </row>
    <row r="38" spans="1:14" ht="12" customHeight="1">
      <c r="A38" s="2"/>
      <c r="B38" s="183"/>
      <c r="C38" s="183"/>
      <c r="D38" s="184"/>
      <c r="E38" s="45"/>
      <c r="F38" s="4"/>
      <c r="G38" s="29">
        <f>IF(E38="да",B38,0)</f>
        <v>0</v>
      </c>
      <c r="H38" s="55"/>
      <c r="I38" s="55"/>
      <c r="J38" s="29"/>
      <c r="K38" s="29"/>
      <c r="L38" s="29"/>
      <c r="M38" s="4"/>
      <c r="N38" s="5"/>
    </row>
    <row r="39" spans="1:14" ht="12" customHeight="1">
      <c r="A39" s="2"/>
      <c r="B39" s="64"/>
      <c r="C39" s="64"/>
      <c r="D39" s="64"/>
      <c r="E39" s="64"/>
      <c r="F39" s="29">
        <f>SUM(B37:D38)</f>
        <v>1</v>
      </c>
      <c r="G39" s="29">
        <f>SUM(G37:G38)</f>
        <v>1</v>
      </c>
      <c r="H39" s="55"/>
      <c r="I39" s="55"/>
      <c r="J39" s="29"/>
      <c r="K39" s="29"/>
      <c r="L39" s="29"/>
      <c r="M39" s="4"/>
      <c r="N39" s="5"/>
    </row>
    <row r="40" spans="1:14" s="3" customFormat="1" ht="46.5" customHeight="1">
      <c r="A40" s="5"/>
      <c r="B40" s="189" t="s">
        <v>23</v>
      </c>
      <c r="C40" s="190"/>
      <c r="D40" s="65">
        <v>42738</v>
      </c>
      <c r="E40" s="18"/>
      <c r="F40" s="47"/>
      <c r="G40" s="48">
        <f>IF(OR($D$40=0,$G$28=0),0,IF($E$28=0,$D$40-$G$28+1,$D$40-$G$28))</f>
        <v>184</v>
      </c>
      <c r="H40" s="48"/>
      <c r="I40" s="49"/>
      <c r="J40" s="4"/>
      <c r="K40" s="4"/>
      <c r="L40" s="4"/>
      <c r="M40" s="4"/>
      <c r="N40" s="5"/>
    </row>
    <row r="41" spans="5:14" s="3" customFormat="1" ht="12.75">
      <c r="E41" s="5"/>
      <c r="F41" s="4"/>
      <c r="G41" s="4" t="s">
        <v>24</v>
      </c>
      <c r="H41" s="4" t="s">
        <v>25</v>
      </c>
      <c r="I41" s="4"/>
      <c r="J41" s="4"/>
      <c r="K41" s="4"/>
      <c r="L41" s="4"/>
      <c r="M41" s="4"/>
      <c r="N41" s="5"/>
    </row>
    <row r="42" spans="5:14" s="3" customFormat="1" ht="18.75" customHeight="1">
      <c r="E42" s="5"/>
      <c r="F42" s="66">
        <f>F28+G40</f>
        <v>184</v>
      </c>
      <c r="G42" s="29">
        <f>F42-F39-G22</f>
        <v>183</v>
      </c>
      <c r="H42" s="57">
        <f>$F$42-$F$22-$F$39-$F$34</f>
        <v>183</v>
      </c>
      <c r="I42" s="4"/>
      <c r="J42" s="4"/>
      <c r="K42" s="4"/>
      <c r="L42" s="4"/>
      <c r="M42" s="4"/>
      <c r="N42" s="5"/>
    </row>
    <row r="43" spans="2:14" s="3" customFormat="1" ht="40.5" customHeight="1">
      <c r="B43" s="177" t="s">
        <v>26</v>
      </c>
      <c r="C43" s="178"/>
      <c r="D43" s="50">
        <f>IF(C15=0,J48-D15+G43*B15,ROUND(J49+K49,0)-D15+G43*(B15-C15)+I43*C15)</f>
        <v>14</v>
      </c>
      <c r="E43" s="67"/>
      <c r="F43" s="68">
        <f>G42/365</f>
        <v>0.5013698630136987</v>
      </c>
      <c r="G43" s="4">
        <f>INT(F43)</f>
        <v>0</v>
      </c>
      <c r="H43" s="4">
        <f>H42/365</f>
        <v>0.5013698630136987</v>
      </c>
      <c r="I43" s="4">
        <f>INT(H43)</f>
        <v>0</v>
      </c>
      <c r="J43" s="4"/>
      <c r="K43" s="4"/>
      <c r="L43" s="4"/>
      <c r="M43" s="4"/>
      <c r="N43" s="5"/>
    </row>
    <row r="44" spans="6:14" s="3" customFormat="1" ht="28.5" customHeight="1">
      <c r="F44" s="4">
        <f>(F43-G43)*365</f>
        <v>183.00000000000003</v>
      </c>
      <c r="G44" s="4"/>
      <c r="H44" s="4">
        <f>(H43-I43)*365</f>
        <v>183.00000000000003</v>
      </c>
      <c r="I44" s="4"/>
      <c r="J44" s="4"/>
      <c r="K44" s="4"/>
      <c r="L44" s="4"/>
      <c r="M44" s="4"/>
      <c r="N44" s="5"/>
    </row>
    <row r="45" spans="6:13" s="5" customFormat="1" ht="12.75">
      <c r="F45" s="4"/>
      <c r="G45" s="4"/>
      <c r="H45" s="4"/>
      <c r="I45" s="4"/>
      <c r="J45" s="4"/>
      <c r="K45" s="4"/>
      <c r="L45" s="4"/>
      <c r="M45" s="4"/>
    </row>
    <row r="46" s="4" customFormat="1" ht="12.75" hidden="1"/>
    <row r="47" spans="6:12" s="4" customFormat="1" ht="51" hidden="1">
      <c r="F47" s="51" t="s">
        <v>27</v>
      </c>
      <c r="G47" s="51" t="s">
        <v>28</v>
      </c>
      <c r="H47" s="51" t="s">
        <v>29</v>
      </c>
      <c r="I47" s="51" t="s">
        <v>30</v>
      </c>
      <c r="J47" s="51" t="s">
        <v>31</v>
      </c>
      <c r="K47" s="51" t="s">
        <v>32</v>
      </c>
      <c r="L47" s="51" t="s">
        <v>33</v>
      </c>
    </row>
    <row r="48" spans="5:13" s="4" customFormat="1" ht="12.75" hidden="1">
      <c r="E48" s="4" t="s">
        <v>34</v>
      </c>
      <c r="F48" s="52">
        <f>$F$44/29.6</f>
        <v>6.182432432432433</v>
      </c>
      <c r="G48" s="52">
        <f>INT(F48)</f>
        <v>6</v>
      </c>
      <c r="H48" s="52">
        <f>F48-G48</f>
        <v>0.18243243243243334</v>
      </c>
      <c r="I48" s="52">
        <f>IF(H48*29.6&gt;=15,G48+1,G48)</f>
        <v>6</v>
      </c>
      <c r="J48" s="29">
        <f>IF(AND($F$42+$B$15&gt;=$E$11,$F$42&lt;$E$11),$M$48,$I$48*(ROUND(($M$48/12),2)))</f>
        <v>12.48</v>
      </c>
      <c r="K48" s="29"/>
      <c r="L48" s="29">
        <f>$B$15-C15-$G$39</f>
        <v>25</v>
      </c>
      <c r="M48" s="4">
        <f>IF(L48&lt;24,24,L48)</f>
        <v>25</v>
      </c>
    </row>
    <row r="49" spans="5:13" s="4" customFormat="1" ht="12.75" hidden="1">
      <c r="E49" s="4" t="s">
        <v>35</v>
      </c>
      <c r="F49" s="52">
        <f>H44/29.6</f>
        <v>6.182432432432433</v>
      </c>
      <c r="G49" s="52">
        <f>INT(F49)</f>
        <v>6</v>
      </c>
      <c r="H49" s="52">
        <f>F49-G49</f>
        <v>0.18243243243243334</v>
      </c>
      <c r="I49" s="52">
        <f>IF(H49*29.6&gt;=15,G49+1,G49)</f>
        <v>6</v>
      </c>
      <c r="J49" s="29">
        <f>$I$48*(ROUND(((M48)/12),2))</f>
        <v>12.48</v>
      </c>
      <c r="K49" s="29">
        <f>IF($C$15=0,0,$I$49*(ROUND((M49/12),2)))</f>
        <v>1.98</v>
      </c>
      <c r="L49" s="29">
        <f>$C$15</f>
        <v>4</v>
      </c>
      <c r="M49" s="4">
        <f>IF(IF(AND(M50&gt;=24,M50&gt;=B15-G39),L49,L49-L50)&lt;0,0,L49-L50)</f>
        <v>4</v>
      </c>
    </row>
    <row r="50" spans="10:13" s="4" customFormat="1" ht="12.75" hidden="1">
      <c r="J50" s="29"/>
      <c r="K50" s="29"/>
      <c r="L50" s="4">
        <f>G39-(B15-C15-(IF(L48&lt;24,24,L48)))</f>
        <v>0</v>
      </c>
      <c r="M50" s="29">
        <f>B15-G39</f>
        <v>29</v>
      </c>
    </row>
    <row r="51" spans="10:11" s="4" customFormat="1" ht="12.75" hidden="1">
      <c r="J51" s="29"/>
      <c r="K51" s="29"/>
    </row>
    <row r="52" s="4" customFormat="1" ht="12.75" hidden="1"/>
    <row r="53" spans="6:13" s="5" customFormat="1" ht="12.75">
      <c r="F53" s="4"/>
      <c r="G53" s="4"/>
      <c r="H53" s="4"/>
      <c r="I53" s="4"/>
      <c r="J53" s="4"/>
      <c r="K53" s="4"/>
      <c r="L53" s="4"/>
      <c r="M53" s="4"/>
    </row>
    <row r="54" spans="6:13" s="5" customFormat="1" ht="12.75">
      <c r="F54" s="4"/>
      <c r="G54" s="4"/>
      <c r="H54" s="4"/>
      <c r="I54" s="4"/>
      <c r="J54" s="4"/>
      <c r="K54" s="4"/>
      <c r="L54" s="4"/>
      <c r="M54" s="4"/>
    </row>
    <row r="55" spans="6:13" s="3" customFormat="1" ht="12.75">
      <c r="F55" s="7"/>
      <c r="G55" s="7"/>
      <c r="H55" s="7"/>
      <c r="I55" s="7"/>
      <c r="J55" s="7"/>
      <c r="K55" s="7"/>
      <c r="L55" s="7"/>
      <c r="M55" s="7"/>
    </row>
    <row r="56" spans="6:13" s="3" customFormat="1" ht="12.75">
      <c r="F56" s="7"/>
      <c r="G56" s="7"/>
      <c r="H56" s="7"/>
      <c r="I56" s="7"/>
      <c r="J56" s="7"/>
      <c r="K56" s="7"/>
      <c r="L56" s="7"/>
      <c r="M56" s="7"/>
    </row>
    <row r="57" spans="6:13" s="3" customFormat="1" ht="12.75">
      <c r="F57" s="7"/>
      <c r="G57" s="7"/>
      <c r="H57" s="7"/>
      <c r="I57" s="7"/>
      <c r="J57" s="7"/>
      <c r="K57" s="7"/>
      <c r="L57" s="7"/>
      <c r="M57" s="7"/>
    </row>
    <row r="58" spans="6:13" s="3" customFormat="1" ht="12.75">
      <c r="F58" s="7"/>
      <c r="G58" s="7"/>
      <c r="H58" s="7"/>
      <c r="I58" s="7"/>
      <c r="J58" s="7"/>
      <c r="K58" s="7"/>
      <c r="L58" s="7"/>
      <c r="M58" s="7"/>
    </row>
    <row r="59" spans="6:13" s="3" customFormat="1" ht="12.75">
      <c r="F59" s="7"/>
      <c r="G59" s="7"/>
      <c r="H59" s="7"/>
      <c r="I59" s="7"/>
      <c r="J59" s="7"/>
      <c r="K59" s="7"/>
      <c r="L59" s="7"/>
      <c r="M59" s="7"/>
    </row>
    <row r="60" spans="6:13" s="3" customFormat="1" ht="12.75">
      <c r="F60" s="7"/>
      <c r="G60" s="7"/>
      <c r="H60" s="7"/>
      <c r="I60" s="7"/>
      <c r="J60" s="7"/>
      <c r="K60" s="7"/>
      <c r="L60" s="7"/>
      <c r="M60" s="7"/>
    </row>
    <row r="61" spans="6:13" s="3" customFormat="1" ht="12.75">
      <c r="F61" s="7"/>
      <c r="G61" s="7"/>
      <c r="H61" s="7"/>
      <c r="I61" s="7"/>
      <c r="J61" s="7"/>
      <c r="K61" s="7"/>
      <c r="L61" s="7"/>
      <c r="M61" s="7"/>
    </row>
    <row r="62" spans="6:13" s="3" customFormat="1" ht="12.75">
      <c r="F62" s="7"/>
      <c r="G62" s="7"/>
      <c r="H62" s="7"/>
      <c r="I62" s="7"/>
      <c r="J62" s="7"/>
      <c r="K62" s="7"/>
      <c r="L62" s="7"/>
      <c r="M62" s="7"/>
    </row>
    <row r="63" spans="6:13" s="3" customFormat="1" ht="12.75">
      <c r="F63" s="7"/>
      <c r="G63" s="7"/>
      <c r="H63" s="7"/>
      <c r="I63" s="7"/>
      <c r="J63" s="7"/>
      <c r="K63" s="7"/>
      <c r="L63" s="7"/>
      <c r="M63" s="7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F9:J11"/>
    <mergeCell ref="J13:P14"/>
    <mergeCell ref="J16:Q16"/>
    <mergeCell ref="B17:D17"/>
    <mergeCell ref="B40:C40"/>
    <mergeCell ref="J20:Q20"/>
    <mergeCell ref="J21:Q21"/>
    <mergeCell ref="J23:Q24"/>
    <mergeCell ref="B35:D36"/>
    <mergeCell ref="B23:D23"/>
    <mergeCell ref="B38:D38"/>
    <mergeCell ref="B3:D3"/>
    <mergeCell ref="M6:R6"/>
    <mergeCell ref="B11:C11"/>
    <mergeCell ref="B13:D13"/>
    <mergeCell ref="J17:P18"/>
    <mergeCell ref="B43:C43"/>
    <mergeCell ref="E35:E36"/>
    <mergeCell ref="J29:Q30"/>
    <mergeCell ref="B29:D29"/>
    <mergeCell ref="B37:D37"/>
  </mergeCells>
  <dataValidations count="4">
    <dataValidation type="list" allowBlank="1" showInputMessage="1" showErrorMessage="1" sqref="E11">
      <formula1>$F$2:$F$3</formula1>
    </dataValidation>
    <dataValidation errorStyle="warning" type="date" allowBlank="1" showInputMessage="1" showErrorMessage="1" errorTitle="Внимание!" error="Проверьте правильность вводимой даты. Она не попадает в диапазон рабочего года." sqref="B16 B22 B28 B34">
      <formula1>#REF!</formula1>
      <formula2>#REF!</formula2>
    </dataValidation>
    <dataValidation errorStyle="warning" type="date" allowBlank="1" showInputMessage="1" showErrorMessage="1" error="Проверьте правильность вводимой даты. Она не попадает в диапазон рабочего года.&#10;" sqref="B19:B21 B25:B27 B31:B33">
      <formula1>$D$11</formula1>
      <formula2>$D$40</formula2>
    </dataValidation>
    <dataValidation type="list" allowBlank="1" showInputMessage="1" showErrorMessage="1" sqref="E37:E38">
      <formula1>$G$2:$G$3</formula1>
    </dataValidation>
  </dataValidations>
  <printOptions/>
  <pageMargins left="0.75" right="0.75" top="1" bottom="1" header="0.5" footer="0.5"/>
  <pageSetup fitToHeight="1" fitToWidth="1" horizontalDpi="200" verticalDpi="2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HH74"/>
  <sheetViews>
    <sheetView zoomScale="95" zoomScaleNormal="95" zoomScalePageLayoutView="0" workbookViewId="0" topLeftCell="A1">
      <selection activeCell="I16" sqref="I16:P18"/>
    </sheetView>
  </sheetViews>
  <sheetFormatPr defaultColWidth="8.00390625" defaultRowHeight="12.75"/>
  <cols>
    <col min="1" max="1" width="2.25390625" style="6" customWidth="1"/>
    <col min="2" max="2" width="20.375" style="6" customWidth="1"/>
    <col min="3" max="3" width="23.25390625" style="6" customWidth="1"/>
    <col min="4" max="4" width="25.375" style="96" customWidth="1"/>
    <col min="5" max="5" width="14.25390625" style="96" customWidth="1"/>
    <col min="6" max="6" width="12.375" style="4" hidden="1" customWidth="1"/>
    <col min="7" max="7" width="10.875" style="4" hidden="1" customWidth="1"/>
    <col min="8" max="8" width="14.75390625" style="7" hidden="1" customWidth="1"/>
    <col min="9" max="9" width="18.375" style="7" hidden="1" customWidth="1"/>
    <col min="10" max="10" width="9.875" style="7" hidden="1" customWidth="1"/>
    <col min="11" max="11" width="8.00390625" style="96" customWidth="1"/>
    <col min="12" max="12" width="9.875" style="96" customWidth="1"/>
    <col min="13" max="13" width="13.00390625" style="96" customWidth="1"/>
    <col min="14" max="21" width="8.00390625" style="96" customWidth="1"/>
    <col min="22" max="25" width="8.00390625" style="7" customWidth="1"/>
    <col min="26" max="16384" width="8.00390625" style="6" customWidth="1"/>
  </cols>
  <sheetData>
    <row r="1" ht="12" customHeight="1">
      <c r="A1" s="8"/>
    </row>
    <row r="2" spans="6:29" ht="12" customHeight="1">
      <c r="F2" s="4">
        <v>365</v>
      </c>
      <c r="G2" s="4" t="s">
        <v>2</v>
      </c>
      <c r="K2" s="97"/>
      <c r="L2" s="97"/>
      <c r="M2" s="97"/>
      <c r="N2" s="97"/>
      <c r="O2" s="97"/>
      <c r="P2" s="97"/>
      <c r="Q2" s="97"/>
      <c r="R2" s="97"/>
      <c r="S2" s="97"/>
      <c r="Z2" s="7"/>
      <c r="AA2" s="3"/>
      <c r="AB2" s="3"/>
      <c r="AC2" s="3"/>
    </row>
    <row r="3" spans="2:29" ht="73.5" customHeight="1">
      <c r="B3" s="167" t="s">
        <v>36</v>
      </c>
      <c r="C3" s="168"/>
      <c r="D3" s="168"/>
      <c r="E3" s="98"/>
      <c r="F3" s="4">
        <v>366</v>
      </c>
      <c r="G3" s="4" t="s">
        <v>4</v>
      </c>
      <c r="K3" s="97"/>
      <c r="L3" s="97"/>
      <c r="M3" s="97"/>
      <c r="N3" s="97"/>
      <c r="O3" s="97"/>
      <c r="P3" s="97"/>
      <c r="Q3" s="97"/>
      <c r="R3" s="97"/>
      <c r="S3" s="97"/>
      <c r="Z3" s="7"/>
      <c r="AA3" s="3"/>
      <c r="AB3" s="3"/>
      <c r="AC3" s="3"/>
    </row>
    <row r="4" spans="2:29" ht="12.75">
      <c r="B4" s="10"/>
      <c r="C4" s="10"/>
      <c r="D4" s="99"/>
      <c r="K4" s="97"/>
      <c r="L4" s="97"/>
      <c r="M4" s="97"/>
      <c r="N4" s="97"/>
      <c r="O4" s="97"/>
      <c r="P4" s="97"/>
      <c r="Q4" s="97"/>
      <c r="R4" s="97"/>
      <c r="S4" s="97"/>
      <c r="Z4" s="7"/>
      <c r="AA4" s="3"/>
      <c r="AB4" s="3"/>
      <c r="AC4" s="3"/>
    </row>
    <row r="5" spans="2:29" ht="15" customHeight="1">
      <c r="B5" s="12" t="s">
        <v>5</v>
      </c>
      <c r="C5" s="73" t="s">
        <v>37</v>
      </c>
      <c r="D5" s="100"/>
      <c r="E5" s="101"/>
      <c r="K5" s="97"/>
      <c r="L5" s="97"/>
      <c r="M5" s="97"/>
      <c r="N5" s="97"/>
      <c r="O5" s="97"/>
      <c r="P5" s="97"/>
      <c r="Q5" s="97"/>
      <c r="R5" s="97"/>
      <c r="S5" s="97"/>
      <c r="Z5" s="7"/>
      <c r="AA5" s="3"/>
      <c r="AB5" s="3"/>
      <c r="AC5" s="3"/>
    </row>
    <row r="6" spans="2:29" ht="15" customHeight="1">
      <c r="B6" s="12" t="s">
        <v>7</v>
      </c>
      <c r="C6" s="15" t="s">
        <v>8</v>
      </c>
      <c r="D6" s="100"/>
      <c r="E6" s="101"/>
      <c r="F6" s="59"/>
      <c r="G6" s="59"/>
      <c r="K6" s="97"/>
      <c r="L6" s="97"/>
      <c r="M6" s="97"/>
      <c r="N6" s="200"/>
      <c r="O6" s="200"/>
      <c r="P6" s="200"/>
      <c r="Q6" s="200"/>
      <c r="R6" s="200"/>
      <c r="S6" s="200"/>
      <c r="Z6" s="7"/>
      <c r="AA6" s="3"/>
      <c r="AB6" s="3"/>
      <c r="AC6" s="3"/>
    </row>
    <row r="7" spans="2:29" ht="15" customHeight="1">
      <c r="B7" s="12" t="s">
        <v>9</v>
      </c>
      <c r="C7" s="74" t="s">
        <v>38</v>
      </c>
      <c r="D7" s="100"/>
      <c r="E7" s="101"/>
      <c r="F7" s="59"/>
      <c r="G7" s="59"/>
      <c r="K7" s="97"/>
      <c r="L7" s="203"/>
      <c r="M7" s="204"/>
      <c r="N7" s="204"/>
      <c r="O7" s="204"/>
      <c r="P7" s="204"/>
      <c r="Q7" s="97"/>
      <c r="R7" s="97"/>
      <c r="S7" s="97"/>
      <c r="Z7" s="7"/>
      <c r="AA7" s="3"/>
      <c r="AB7" s="3"/>
      <c r="AC7" s="3"/>
    </row>
    <row r="8" spans="2:29" ht="15" customHeight="1">
      <c r="B8" s="12" t="s">
        <v>11</v>
      </c>
      <c r="C8" s="16" t="s">
        <v>39</v>
      </c>
      <c r="D8" s="100"/>
      <c r="E8" s="101"/>
      <c r="K8" s="97"/>
      <c r="L8" s="204"/>
      <c r="M8" s="204"/>
      <c r="N8" s="204"/>
      <c r="O8" s="204"/>
      <c r="P8" s="204"/>
      <c r="R8" s="97"/>
      <c r="S8" s="97"/>
      <c r="Z8" s="7"/>
      <c r="AA8" s="3"/>
      <c r="AB8" s="3"/>
      <c r="AC8" s="3"/>
    </row>
    <row r="9" spans="2:16" ht="12.75">
      <c r="B9" s="10"/>
      <c r="C9" s="10"/>
      <c r="D9" s="99"/>
      <c r="K9" s="102">
        <v>366</v>
      </c>
      <c r="L9" s="204"/>
      <c r="M9" s="204"/>
      <c r="N9" s="204"/>
      <c r="O9" s="204"/>
      <c r="P9" s="204"/>
    </row>
    <row r="10" spans="2:16" ht="14.25">
      <c r="B10" s="10"/>
      <c r="C10" s="10"/>
      <c r="D10" s="99"/>
      <c r="K10" s="103"/>
      <c r="L10" s="104"/>
      <c r="M10" s="104"/>
      <c r="N10" s="104"/>
      <c r="O10" s="104"/>
      <c r="P10" s="104"/>
    </row>
    <row r="11" spans="2:16" ht="27.75" customHeight="1">
      <c r="B11" s="170" t="s">
        <v>13</v>
      </c>
      <c r="C11" s="171"/>
      <c r="D11" s="105">
        <v>42628</v>
      </c>
      <c r="E11" s="106"/>
      <c r="F11" s="57"/>
      <c r="K11" s="103"/>
      <c r="L11" s="104"/>
      <c r="M11" s="104"/>
      <c r="N11" s="104"/>
      <c r="O11" s="104"/>
      <c r="P11" s="104"/>
    </row>
    <row r="12" ht="4.5" customHeight="1"/>
    <row r="13" spans="1:17" ht="36.75" customHeight="1">
      <c r="A13" s="2"/>
      <c r="B13" s="172" t="s">
        <v>40</v>
      </c>
      <c r="C13" s="173"/>
      <c r="D13" s="174"/>
      <c r="E13" s="107"/>
      <c r="F13" s="29"/>
      <c r="G13" s="29"/>
      <c r="H13" s="30"/>
      <c r="I13" s="30"/>
      <c r="J13" s="30"/>
      <c r="K13" s="201"/>
      <c r="L13" s="202"/>
      <c r="M13" s="202"/>
      <c r="N13" s="202"/>
      <c r="O13" s="202"/>
      <c r="P13" s="202"/>
      <c r="Q13" s="202"/>
    </row>
    <row r="14" spans="1:17" ht="65.25" customHeight="1">
      <c r="A14" s="2"/>
      <c r="B14" s="21" t="s">
        <v>15</v>
      </c>
      <c r="C14" s="22" t="s">
        <v>94</v>
      </c>
      <c r="D14" s="109" t="s">
        <v>16</v>
      </c>
      <c r="E14" s="110"/>
      <c r="F14" s="136"/>
      <c r="G14" s="136"/>
      <c r="H14" s="30"/>
      <c r="I14" s="30"/>
      <c r="J14" s="30"/>
      <c r="K14" s="202"/>
      <c r="L14" s="202"/>
      <c r="M14" s="202"/>
      <c r="N14" s="202"/>
      <c r="O14" s="202"/>
      <c r="P14" s="202"/>
      <c r="Q14" s="202"/>
    </row>
    <row r="15" spans="1:13" ht="15" customHeight="1">
      <c r="A15" s="2"/>
      <c r="B15" s="24">
        <v>29</v>
      </c>
      <c r="C15" s="25">
        <v>4</v>
      </c>
      <c r="D15" s="111"/>
      <c r="E15" s="112"/>
      <c r="G15" s="29"/>
      <c r="H15" s="30"/>
      <c r="I15" s="30"/>
      <c r="J15" s="30"/>
      <c r="K15" s="113"/>
      <c r="L15" s="113"/>
      <c r="M15" s="113"/>
    </row>
    <row r="16" spans="1:16" ht="41.25" customHeight="1">
      <c r="A16" s="2"/>
      <c r="B16" s="172" t="s">
        <v>41</v>
      </c>
      <c r="C16" s="173"/>
      <c r="D16" s="174"/>
      <c r="E16" s="113"/>
      <c r="F16" s="29"/>
      <c r="G16" s="55"/>
      <c r="H16" s="30"/>
      <c r="I16" s="201"/>
      <c r="J16" s="201"/>
      <c r="K16" s="202"/>
      <c r="L16" s="202"/>
      <c r="M16" s="202"/>
      <c r="N16" s="202"/>
      <c r="O16" s="202"/>
      <c r="P16" s="202"/>
    </row>
    <row r="17" spans="1:16" ht="22.5" customHeight="1">
      <c r="A17" s="2"/>
      <c r="B17" s="205" t="s">
        <v>42</v>
      </c>
      <c r="C17" s="205"/>
      <c r="D17" s="114">
        <v>42719</v>
      </c>
      <c r="E17" s="113"/>
      <c r="F17" s="29"/>
      <c r="G17" s="55"/>
      <c r="H17" s="30"/>
      <c r="I17" s="201"/>
      <c r="J17" s="201"/>
      <c r="K17" s="202"/>
      <c r="L17" s="202"/>
      <c r="M17" s="202"/>
      <c r="N17" s="202"/>
      <c r="O17" s="202"/>
      <c r="P17" s="202"/>
    </row>
    <row r="18" spans="1:16" ht="65.25" customHeight="1">
      <c r="A18" s="2"/>
      <c r="B18" s="21" t="s">
        <v>15</v>
      </c>
      <c r="C18" s="22" t="s">
        <v>94</v>
      </c>
      <c r="D18" s="109" t="s">
        <v>16</v>
      </c>
      <c r="H18" s="30"/>
      <c r="I18" s="202"/>
      <c r="J18" s="202"/>
      <c r="K18" s="202"/>
      <c r="L18" s="202"/>
      <c r="M18" s="202"/>
      <c r="N18" s="202"/>
      <c r="O18" s="202"/>
      <c r="P18" s="202"/>
    </row>
    <row r="19" spans="1:12" ht="15" customHeight="1">
      <c r="A19" s="2"/>
      <c r="B19" s="24">
        <v>27</v>
      </c>
      <c r="C19" s="25">
        <v>5</v>
      </c>
      <c r="D19" s="111"/>
      <c r="E19" s="115"/>
      <c r="F19" s="57"/>
      <c r="G19" s="55"/>
      <c r="H19" s="30"/>
      <c r="I19" s="46"/>
      <c r="J19" s="46"/>
      <c r="K19" s="113"/>
      <c r="L19" s="113"/>
    </row>
    <row r="20" spans="1:18" ht="4.5" customHeight="1">
      <c r="A20" s="2"/>
      <c r="B20" s="28"/>
      <c r="C20" s="28"/>
      <c r="D20" s="112"/>
      <c r="E20" s="112"/>
      <c r="F20" s="29"/>
      <c r="G20" s="29"/>
      <c r="H20" s="30"/>
      <c r="I20" s="30"/>
      <c r="J20" s="30"/>
      <c r="K20" s="191"/>
      <c r="L20" s="191"/>
      <c r="M20" s="191"/>
      <c r="N20" s="191"/>
      <c r="O20" s="191"/>
      <c r="P20" s="191"/>
      <c r="Q20" s="191"/>
      <c r="R20" s="191"/>
    </row>
    <row r="21" spans="1:17" ht="13.5" customHeight="1">
      <c r="A21" s="2"/>
      <c r="B21" s="185" t="s">
        <v>43</v>
      </c>
      <c r="C21" s="185"/>
      <c r="D21" s="185"/>
      <c r="E21" s="107"/>
      <c r="F21" s="29">
        <f>SUM(D23:D26)</f>
        <v>0</v>
      </c>
      <c r="G21" s="29"/>
      <c r="H21" s="30"/>
      <c r="I21" s="30"/>
      <c r="J21" s="30"/>
      <c r="K21" s="201"/>
      <c r="L21" s="202"/>
      <c r="M21" s="202"/>
      <c r="N21" s="202"/>
      <c r="O21" s="202"/>
      <c r="P21" s="202"/>
      <c r="Q21" s="202"/>
    </row>
    <row r="22" spans="1:17" ht="15" customHeight="1">
      <c r="A22" s="2"/>
      <c r="B22" s="75" t="s">
        <v>18</v>
      </c>
      <c r="C22" s="76" t="s">
        <v>19</v>
      </c>
      <c r="D22" s="117" t="s">
        <v>20</v>
      </c>
      <c r="E22" s="118"/>
      <c r="F22" s="136" t="s">
        <v>44</v>
      </c>
      <c r="G22" s="136" t="s">
        <v>45</v>
      </c>
      <c r="H22" s="30"/>
      <c r="I22" s="30"/>
      <c r="J22" s="30"/>
      <c r="K22" s="202"/>
      <c r="L22" s="202"/>
      <c r="M22" s="202"/>
      <c r="N22" s="202"/>
      <c r="O22" s="202"/>
      <c r="P22" s="202"/>
      <c r="Q22" s="202"/>
    </row>
    <row r="23" spans="1:13" ht="15" customHeight="1">
      <c r="A23" s="2"/>
      <c r="B23" s="33"/>
      <c r="C23" s="33"/>
      <c r="D23" s="119">
        <f>IF(OR(C23="",B23=""),0,C23-B23+1)</f>
        <v>0</v>
      </c>
      <c r="E23" s="112"/>
      <c r="F23" s="29">
        <f>IF(OR($F$21=0,$F$21&lt;=14),0,$F$21-14)</f>
        <v>0</v>
      </c>
      <c r="G23" s="29">
        <f>F21</f>
        <v>0</v>
      </c>
      <c r="H23" s="30"/>
      <c r="I23" s="30"/>
      <c r="J23" s="30"/>
      <c r="K23" s="113"/>
      <c r="L23" s="113"/>
      <c r="M23" s="113"/>
    </row>
    <row r="24" spans="1:18" ht="15" customHeight="1">
      <c r="A24" s="2"/>
      <c r="B24" s="33"/>
      <c r="C24" s="33"/>
      <c r="D24" s="119">
        <f>IF(OR(C24="",B24=""),0,C24-B24+1)</f>
        <v>0</v>
      </c>
      <c r="E24" s="112"/>
      <c r="F24" s="29"/>
      <c r="G24" s="29"/>
      <c r="H24" s="30"/>
      <c r="I24" s="30"/>
      <c r="J24" s="30"/>
      <c r="K24" s="191"/>
      <c r="L24" s="191"/>
      <c r="M24" s="191"/>
      <c r="N24" s="191"/>
      <c r="O24" s="191"/>
      <c r="P24" s="191"/>
      <c r="Q24" s="191"/>
      <c r="R24" s="191"/>
    </row>
    <row r="25" spans="1:18" ht="15" customHeight="1">
      <c r="A25" s="2"/>
      <c r="B25" s="33"/>
      <c r="C25" s="33"/>
      <c r="D25" s="119">
        <f>IF(OR(C25="",B25=""),0,C25-B25+1)</f>
        <v>0</v>
      </c>
      <c r="E25" s="112"/>
      <c r="F25" s="29"/>
      <c r="G25" s="29"/>
      <c r="H25" s="30"/>
      <c r="I25" s="30"/>
      <c r="J25" s="30"/>
      <c r="K25" s="191"/>
      <c r="L25" s="191"/>
      <c r="M25" s="191"/>
      <c r="N25" s="191"/>
      <c r="O25" s="191"/>
      <c r="P25" s="191"/>
      <c r="Q25" s="191"/>
      <c r="R25" s="191"/>
    </row>
    <row r="26" spans="1:18" ht="15" customHeight="1" hidden="1">
      <c r="A26" s="2"/>
      <c r="B26" s="33"/>
      <c r="C26" s="33"/>
      <c r="D26" s="119">
        <f>IF(OR(C26="",B26=""),0,C26-B26+1)</f>
        <v>0</v>
      </c>
      <c r="E26" s="112"/>
      <c r="F26" s="29"/>
      <c r="G26" s="29"/>
      <c r="H26" s="30"/>
      <c r="I26" s="30"/>
      <c r="J26" s="30"/>
      <c r="K26" s="191"/>
      <c r="L26" s="191"/>
      <c r="M26" s="191"/>
      <c r="N26" s="191"/>
      <c r="O26" s="191"/>
      <c r="P26" s="191"/>
      <c r="Q26" s="191"/>
      <c r="R26" s="191"/>
    </row>
    <row r="27" spans="2:25" s="2" customFormat="1" ht="4.5" customHeight="1">
      <c r="B27" s="28"/>
      <c r="C27" s="28"/>
      <c r="D27" s="112"/>
      <c r="E27" s="112"/>
      <c r="F27" s="29"/>
      <c r="G27" s="29"/>
      <c r="H27" s="4"/>
      <c r="I27" s="55"/>
      <c r="J27" s="55"/>
      <c r="K27" s="120"/>
      <c r="L27" s="120"/>
      <c r="M27" s="120"/>
      <c r="N27" s="120"/>
      <c r="O27" s="120"/>
      <c r="P27" s="120"/>
      <c r="Q27" s="120"/>
      <c r="R27" s="120"/>
      <c r="S27" s="97"/>
      <c r="T27" s="97"/>
      <c r="U27" s="97"/>
      <c r="V27" s="4"/>
      <c r="W27" s="4"/>
      <c r="X27" s="4"/>
      <c r="Y27" s="4"/>
    </row>
    <row r="28" spans="1:18" ht="28.5" customHeight="1">
      <c r="A28" s="2"/>
      <c r="B28" s="185" t="s">
        <v>46</v>
      </c>
      <c r="C28" s="185"/>
      <c r="D28" s="185"/>
      <c r="E28" s="29">
        <f>SUM(D30:D33)</f>
        <v>0</v>
      </c>
      <c r="F28" s="136">
        <f>IF(MAX(F30:F33)=0,"",MAX(F30:F33))</f>
      </c>
      <c r="K28" s="191"/>
      <c r="L28" s="191"/>
      <c r="M28" s="191"/>
      <c r="N28" s="191"/>
      <c r="O28" s="191"/>
      <c r="P28" s="191"/>
      <c r="Q28" s="191"/>
      <c r="R28" s="191"/>
    </row>
    <row r="29" spans="1:18" ht="15" customHeight="1">
      <c r="A29" s="2"/>
      <c r="B29" s="35" t="s">
        <v>18</v>
      </c>
      <c r="C29" s="31" t="s">
        <v>19</v>
      </c>
      <c r="D29" s="117" t="s">
        <v>20</v>
      </c>
      <c r="E29" s="46"/>
      <c r="F29" s="29"/>
      <c r="H29" s="30"/>
      <c r="I29" s="30"/>
      <c r="J29" s="30"/>
      <c r="K29" s="191"/>
      <c r="L29" s="191"/>
      <c r="M29" s="191"/>
      <c r="N29" s="191"/>
      <c r="O29" s="191"/>
      <c r="P29" s="191"/>
      <c r="Q29" s="191"/>
      <c r="R29" s="191"/>
    </row>
    <row r="30" spans="1:13" ht="15" customHeight="1">
      <c r="A30" s="2"/>
      <c r="B30" s="33"/>
      <c r="C30" s="33"/>
      <c r="D30" s="121">
        <f>IF(OR(C30="",B30=""),0,C30-B30+1)</f>
        <v>0</v>
      </c>
      <c r="E30" s="29">
        <f>IF(B30="",0,B30-D11)</f>
        <v>0</v>
      </c>
      <c r="F30" s="136">
        <f>C30+H30</f>
        <v>0</v>
      </c>
      <c r="G30" s="57">
        <f>IF(B30="",0,DATE(YEAR(B30),12,31)-DATE(YEAR(B30),1,1)+1)</f>
        <v>0</v>
      </c>
      <c r="H30" s="137">
        <f>IF(G30-E30&lt;0,0,G30-E30)</f>
        <v>0</v>
      </c>
      <c r="I30" s="69"/>
      <c r="J30" s="69"/>
      <c r="K30" s="113"/>
      <c r="M30" s="113"/>
    </row>
    <row r="31" spans="1:13" ht="15" customHeight="1">
      <c r="A31" s="2"/>
      <c r="B31" s="33"/>
      <c r="C31" s="33"/>
      <c r="D31" s="121">
        <f>IF(OR(C31="",B31=""),0,C31-B31+1)</f>
        <v>0</v>
      </c>
      <c r="E31" s="29">
        <f>IF(B31="",0,B31-C30-1)</f>
        <v>0</v>
      </c>
      <c r="F31" s="136">
        <f>F30+E31</f>
        <v>0</v>
      </c>
      <c r="G31" s="57"/>
      <c r="H31" s="137"/>
      <c r="I31" s="30"/>
      <c r="J31" s="30"/>
      <c r="K31" s="113"/>
      <c r="M31" s="113"/>
    </row>
    <row r="32" spans="1:13" ht="15" customHeight="1">
      <c r="A32" s="2"/>
      <c r="B32" s="33"/>
      <c r="C32" s="33"/>
      <c r="D32" s="121">
        <f>IF(OR(C32="",B32=""),0,C32-B32+1)</f>
        <v>0</v>
      </c>
      <c r="E32" s="29">
        <f>IF(B32="",0,B32-C31-1)</f>
        <v>0</v>
      </c>
      <c r="F32" s="136">
        <f>F31+E32</f>
        <v>0</v>
      </c>
      <c r="G32" s="57"/>
      <c r="H32" s="137"/>
      <c r="I32" s="30"/>
      <c r="J32" s="30"/>
      <c r="K32" s="113"/>
      <c r="M32" s="113"/>
    </row>
    <row r="33" spans="1:13" ht="15" customHeight="1" hidden="1">
      <c r="A33" s="2"/>
      <c r="B33" s="33"/>
      <c r="C33" s="33"/>
      <c r="D33" s="121">
        <f>IF(OR(C33="",B33=""),0,C33-B33+1)</f>
        <v>0</v>
      </c>
      <c r="E33" s="108">
        <f>IF(B33="",0,B33-C32-1)</f>
        <v>0</v>
      </c>
      <c r="F33" s="136">
        <f>F32+E33</f>
        <v>0</v>
      </c>
      <c r="G33" s="57"/>
      <c r="H33" s="137"/>
      <c r="I33" s="30"/>
      <c r="J33" s="30"/>
      <c r="K33" s="113"/>
      <c r="M33" s="113"/>
    </row>
    <row r="34" spans="2:25" s="2" customFormat="1" ht="4.5" customHeight="1">
      <c r="B34" s="28"/>
      <c r="C34" s="28"/>
      <c r="D34" s="108"/>
      <c r="E34" s="108"/>
      <c r="F34" s="29"/>
      <c r="G34" s="136"/>
      <c r="H34" s="39"/>
      <c r="I34" s="55"/>
      <c r="J34" s="55"/>
      <c r="K34" s="108"/>
      <c r="L34" s="97"/>
      <c r="M34" s="108"/>
      <c r="N34" s="97"/>
      <c r="O34" s="97"/>
      <c r="P34" s="97"/>
      <c r="Q34" s="97"/>
      <c r="R34" s="97"/>
      <c r="S34" s="97"/>
      <c r="T34" s="97"/>
      <c r="U34" s="97"/>
      <c r="V34" s="4"/>
      <c r="W34" s="4"/>
      <c r="X34" s="4"/>
      <c r="Y34" s="4"/>
    </row>
    <row r="35" spans="1:18" ht="67.5" customHeight="1">
      <c r="A35" s="2"/>
      <c r="B35" s="182" t="s">
        <v>68</v>
      </c>
      <c r="C35" s="182"/>
      <c r="D35" s="182"/>
      <c r="E35" s="122"/>
      <c r="G35" s="29"/>
      <c r="K35" s="191"/>
      <c r="L35" s="191"/>
      <c r="M35" s="191"/>
      <c r="N35" s="191"/>
      <c r="O35" s="191"/>
      <c r="P35" s="191"/>
      <c r="Q35" s="191"/>
      <c r="R35" s="191"/>
    </row>
    <row r="36" spans="1:18" ht="15" customHeight="1">
      <c r="A36" s="2"/>
      <c r="B36" s="35" t="s">
        <v>18</v>
      </c>
      <c r="C36" s="31" t="s">
        <v>19</v>
      </c>
      <c r="D36" s="117" t="s">
        <v>20</v>
      </c>
      <c r="E36" s="118"/>
      <c r="F36" s="29">
        <f>SUM(D37:D39)</f>
        <v>0</v>
      </c>
      <c r="G36" s="136"/>
      <c r="H36" s="30"/>
      <c r="I36" s="30"/>
      <c r="J36" s="30"/>
      <c r="K36" s="191"/>
      <c r="L36" s="191"/>
      <c r="M36" s="191"/>
      <c r="N36" s="191"/>
      <c r="O36" s="191"/>
      <c r="P36" s="191"/>
      <c r="Q36" s="191"/>
      <c r="R36" s="191"/>
    </row>
    <row r="37" spans="1:13" ht="15" customHeight="1">
      <c r="A37" s="2"/>
      <c r="B37" s="33"/>
      <c r="C37" s="33"/>
      <c r="D37" s="121">
        <f>IF(OR(C37="",B37=""),0,C37-B37+1)</f>
        <v>0</v>
      </c>
      <c r="E37" s="108"/>
      <c r="F37" s="29"/>
      <c r="G37" s="29"/>
      <c r="I37" s="69"/>
      <c r="J37" s="69"/>
      <c r="K37" s="113"/>
      <c r="M37" s="113"/>
    </row>
    <row r="38" spans="1:13" ht="15" customHeight="1">
      <c r="A38" s="2"/>
      <c r="B38" s="33"/>
      <c r="C38" s="33"/>
      <c r="D38" s="121">
        <f>IF(OR(C38="",B38=""),0,C38-B38+1)</f>
        <v>0</v>
      </c>
      <c r="E38" s="108"/>
      <c r="F38" s="29"/>
      <c r="G38" s="29"/>
      <c r="H38" s="39"/>
      <c r="I38" s="30"/>
      <c r="J38" s="30"/>
      <c r="K38" s="113"/>
      <c r="M38" s="113"/>
    </row>
    <row r="39" spans="1:13" ht="15" customHeight="1" hidden="1">
      <c r="A39" s="2"/>
      <c r="B39" s="33"/>
      <c r="C39" s="33"/>
      <c r="D39" s="121">
        <f>IF(OR(C39="",B39=""),0,C39-B39+1)</f>
        <v>0</v>
      </c>
      <c r="E39" s="108"/>
      <c r="F39" s="29"/>
      <c r="G39" s="29"/>
      <c r="H39" s="39"/>
      <c r="I39" s="30"/>
      <c r="J39" s="30"/>
      <c r="K39" s="113"/>
      <c r="M39" s="113"/>
    </row>
    <row r="40" spans="2:25" s="2" customFormat="1" ht="4.5" customHeight="1" thickBot="1">
      <c r="B40" s="28"/>
      <c r="C40" s="28"/>
      <c r="D40" s="108"/>
      <c r="E40" s="108"/>
      <c r="F40" s="29"/>
      <c r="G40" s="29"/>
      <c r="H40" s="63"/>
      <c r="I40" s="55"/>
      <c r="J40" s="55"/>
      <c r="K40" s="108"/>
      <c r="L40" s="97"/>
      <c r="M40" s="108"/>
      <c r="N40" s="97"/>
      <c r="O40" s="97"/>
      <c r="P40" s="97"/>
      <c r="Q40" s="97"/>
      <c r="R40" s="97"/>
      <c r="S40" s="97"/>
      <c r="T40" s="97"/>
      <c r="U40" s="97"/>
      <c r="V40" s="4"/>
      <c r="W40" s="4"/>
      <c r="X40" s="4"/>
      <c r="Y40" s="4"/>
    </row>
    <row r="41" spans="1:16" ht="64.5" customHeight="1" thickBot="1">
      <c r="A41" s="2"/>
      <c r="B41" s="185" t="s">
        <v>47</v>
      </c>
      <c r="C41" s="185"/>
      <c r="D41" s="185"/>
      <c r="E41" s="143" t="s">
        <v>81</v>
      </c>
      <c r="F41" s="29">
        <f>SUM(D43:D45)</f>
        <v>0</v>
      </c>
      <c r="G41" s="39"/>
      <c r="H41" s="195"/>
      <c r="I41" s="195"/>
      <c r="J41" s="195"/>
      <c r="K41" s="195"/>
      <c r="L41" s="195"/>
      <c r="M41" s="195"/>
      <c r="N41" s="195"/>
      <c r="O41" s="97"/>
      <c r="P41" s="97"/>
    </row>
    <row r="42" spans="1:16" ht="12" customHeight="1" thickBot="1">
      <c r="A42" s="2"/>
      <c r="B42" s="40" t="s">
        <v>18</v>
      </c>
      <c r="C42" s="41" t="s">
        <v>19</v>
      </c>
      <c r="D42" s="123" t="s">
        <v>20</v>
      </c>
      <c r="E42" s="124"/>
      <c r="F42" s="4" t="s">
        <v>48</v>
      </c>
      <c r="G42" s="29" t="s">
        <v>49</v>
      </c>
      <c r="H42" s="138"/>
      <c r="I42" s="138"/>
      <c r="J42" s="138"/>
      <c r="K42" s="126"/>
      <c r="L42" s="125"/>
      <c r="M42" s="125"/>
      <c r="N42" s="126"/>
      <c r="O42" s="97"/>
      <c r="P42" s="97"/>
    </row>
    <row r="43" spans="1:16" ht="15" customHeight="1">
      <c r="A43" s="2"/>
      <c r="B43" s="42"/>
      <c r="C43" s="43"/>
      <c r="D43" s="127">
        <f>IF(OR(C43="",B43=""),0,C43-B43+1)</f>
        <v>0</v>
      </c>
      <c r="E43" s="128" t="s">
        <v>4</v>
      </c>
      <c r="F43" s="4">
        <f>IF(AND(E43="да",Календарь!D26&gt;0),D43,0)</f>
        <v>0</v>
      </c>
      <c r="G43" s="29">
        <f>IF(AND(E43="да",Календарь!G26&gt;0),D43,0)</f>
        <v>0</v>
      </c>
      <c r="H43" s="138"/>
      <c r="I43" s="138"/>
      <c r="J43" s="138"/>
      <c r="K43" s="126"/>
      <c r="L43" s="125"/>
      <c r="M43" s="125"/>
      <c r="N43" s="126"/>
      <c r="O43" s="97"/>
      <c r="P43" s="97"/>
    </row>
    <row r="44" spans="1:16" ht="15" customHeight="1">
      <c r="A44" s="2"/>
      <c r="B44" s="42"/>
      <c r="C44" s="42"/>
      <c r="D44" s="127">
        <f>IF(OR(C44="",B44=""),0,C44-B44+1)</f>
        <v>0</v>
      </c>
      <c r="E44" s="129" t="s">
        <v>4</v>
      </c>
      <c r="F44" s="4">
        <f>IF(AND(E44="да",Календарь!D27&gt;0),D44,0)</f>
        <v>0</v>
      </c>
      <c r="G44" s="29">
        <f>IF(AND(E44="да",Календарь!G27&gt;0),D44,0)</f>
        <v>0</v>
      </c>
      <c r="H44" s="138"/>
      <c r="I44" s="138"/>
      <c r="J44" s="138"/>
      <c r="K44" s="126"/>
      <c r="L44" s="125"/>
      <c r="M44" s="125"/>
      <c r="N44" s="126"/>
      <c r="O44" s="97"/>
      <c r="P44" s="97"/>
    </row>
    <row r="45" spans="5:25" ht="15" customHeight="1">
      <c r="E45" s="97"/>
      <c r="G45" s="29"/>
      <c r="H45" s="4"/>
      <c r="I45" s="4"/>
      <c r="J45" s="4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4"/>
      <c r="W45" s="4"/>
      <c r="X45" s="4"/>
      <c r="Y45" s="4"/>
    </row>
    <row r="46" spans="5:25" ht="15" customHeight="1">
      <c r="E46" s="97"/>
      <c r="G46" s="29"/>
      <c r="H46" s="4"/>
      <c r="I46" s="4"/>
      <c r="J46" s="4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4"/>
      <c r="W46" s="4"/>
      <c r="X46" s="4"/>
      <c r="Y46" s="4"/>
    </row>
    <row r="47" spans="1:16" ht="26.25" customHeight="1">
      <c r="A47" s="2"/>
      <c r="B47" s="196" t="s">
        <v>50</v>
      </c>
      <c r="C47" s="196"/>
      <c r="D47" s="196"/>
      <c r="E47" s="145">
        <f>SUM(D43:D45)</f>
        <v>0</v>
      </c>
      <c r="F47" s="29">
        <f>SUM(F43:F45)</f>
        <v>0</v>
      </c>
      <c r="G47" s="29">
        <f>SUM(G43:G45)</f>
        <v>0</v>
      </c>
      <c r="H47" s="138"/>
      <c r="I47" s="138"/>
      <c r="J47" s="138"/>
      <c r="K47" s="126"/>
      <c r="L47" s="125"/>
      <c r="M47" s="125"/>
      <c r="N47" s="126"/>
      <c r="O47" s="97"/>
      <c r="P47" s="97"/>
    </row>
    <row r="48" spans="1:16" ht="39.75" customHeight="1">
      <c r="A48" s="2"/>
      <c r="B48" s="197" t="s">
        <v>69</v>
      </c>
      <c r="C48" s="198"/>
      <c r="D48" s="130">
        <f>IF(F28="",$E$49+$F$41+$F$23,DATE(YEAR($F$28),MONTH($F$28),DAY($F$28)+$F$41+$F$23))</f>
        <v>42992</v>
      </c>
      <c r="E48" s="106"/>
      <c r="F48" s="47"/>
      <c r="G48" s="48"/>
      <c r="H48" s="138"/>
      <c r="I48" s="138"/>
      <c r="J48" s="138"/>
      <c r="K48" s="126"/>
      <c r="L48" s="125"/>
      <c r="M48" s="125"/>
      <c r="N48" s="126"/>
      <c r="O48" s="144"/>
      <c r="P48" s="97"/>
    </row>
    <row r="49" spans="1:216" ht="30.75" customHeight="1">
      <c r="A49" s="6"/>
      <c r="B49" s="189" t="s">
        <v>71</v>
      </c>
      <c r="C49" s="199"/>
      <c r="D49" s="130">
        <f>IF(AND(C15="",C19="")," ",IF(AND(C15="",C19&gt;0),D17+K9+G47+F36+E28+G23-(Календарь!D10+Календарь!D17+Календарь!D24),IF(AND(C15&gt;0,C19=""),D17-1,IF(AND(C15&gt;0,C19&gt;0),E49+F41+F36+E28+G23,""))))</f>
        <v>42992</v>
      </c>
      <c r="E49" s="49">
        <f>DATE(YEAR($D$11)+1,MONTH($D$11),DAY($D$11)-1)</f>
        <v>42992</v>
      </c>
      <c r="F49" s="48"/>
      <c r="G49" s="138"/>
      <c r="H49" s="138"/>
      <c r="I49" s="139"/>
      <c r="J49" s="139"/>
      <c r="K49" s="125"/>
      <c r="L49" s="125"/>
      <c r="M49" s="126"/>
      <c r="N49" s="97"/>
      <c r="O49" s="97"/>
      <c r="S49" s="131"/>
      <c r="T49" s="131"/>
      <c r="U49" s="131"/>
      <c r="V49" s="77"/>
      <c r="W49" s="77"/>
      <c r="X49" s="77"/>
      <c r="Y49" s="77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</row>
    <row r="50" spans="5:16" ht="15.75" customHeight="1">
      <c r="E50" s="97"/>
      <c r="H50" s="140"/>
      <c r="I50" s="140"/>
      <c r="J50" s="140"/>
      <c r="K50" s="126"/>
      <c r="L50" s="132"/>
      <c r="M50" s="132"/>
      <c r="N50" s="126"/>
      <c r="O50" s="97"/>
      <c r="P50" s="97"/>
    </row>
    <row r="51" spans="2:25" ht="28.5" customHeight="1">
      <c r="B51" s="192" t="s">
        <v>70</v>
      </c>
      <c r="C51" s="193"/>
      <c r="D51" s="133">
        <f>ROUND(O55+O59-D15-D19,0)</f>
        <v>27</v>
      </c>
      <c r="E51" s="134"/>
      <c r="H51" s="4"/>
      <c r="I51" s="4"/>
      <c r="J51" s="4"/>
      <c r="K51" s="97"/>
      <c r="L51" s="97"/>
      <c r="M51" s="97"/>
      <c r="N51" s="97"/>
      <c r="O51" s="97"/>
      <c r="P51" s="97"/>
      <c r="Q51" s="135"/>
      <c r="R51" s="135"/>
      <c r="S51" s="135"/>
      <c r="T51" s="135"/>
      <c r="U51" s="116"/>
      <c r="V51" s="4"/>
      <c r="W51" s="29"/>
      <c r="X51" s="4"/>
      <c r="Y51" s="4"/>
    </row>
    <row r="52" spans="6:25" s="3" customFormat="1" ht="12.7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41"/>
      <c r="R52" s="141"/>
      <c r="S52" s="141"/>
      <c r="T52" s="141"/>
      <c r="U52" s="142"/>
      <c r="V52" s="20"/>
      <c r="W52" s="20"/>
      <c r="X52" s="5"/>
      <c r="Y52" s="5"/>
    </row>
    <row r="53" s="4" customFormat="1" ht="15" customHeight="1" hidden="1"/>
    <row r="54" spans="4:15" s="4" customFormat="1" ht="23.25" customHeight="1" hidden="1">
      <c r="D54" s="136">
        <f>D11</f>
        <v>42628</v>
      </c>
      <c r="E54" s="136">
        <f>D17-1</f>
        <v>42718</v>
      </c>
      <c r="F54" s="51" t="s">
        <v>27</v>
      </c>
      <c r="G54" s="51" t="s">
        <v>28</v>
      </c>
      <c r="H54" s="51" t="s">
        <v>29</v>
      </c>
      <c r="I54" s="51" t="s">
        <v>30</v>
      </c>
      <c r="J54" s="51"/>
      <c r="K54" s="51" t="s">
        <v>51</v>
      </c>
      <c r="L54" s="51" t="s">
        <v>52</v>
      </c>
      <c r="M54" s="51" t="s">
        <v>33</v>
      </c>
      <c r="N54" s="51"/>
      <c r="O54" s="51" t="s">
        <v>53</v>
      </c>
    </row>
    <row r="55" spans="4:15" s="4" customFormat="1" ht="12.75" hidden="1">
      <c r="D55" s="29">
        <f>Календарь!D34</f>
        <v>91</v>
      </c>
      <c r="E55" s="4" t="s">
        <v>34</v>
      </c>
      <c r="F55" s="52">
        <f>($D$55)/29.6</f>
        <v>3.074324324324324</v>
      </c>
      <c r="G55" s="52">
        <f aca="true" t="shared" si="0" ref="G55:G60">INT(F55)</f>
        <v>3</v>
      </c>
      <c r="H55" s="52">
        <f aca="true" t="shared" si="1" ref="H55:H60">F55-G55</f>
        <v>0.07432432432432412</v>
      </c>
      <c r="I55" s="52">
        <f>IF(H55*29.6&gt;=15,G55+1,G55)</f>
        <v>3</v>
      </c>
      <c r="J55" s="52">
        <f>IF(I55+I59&gt;12,IF(I55&gt;I59,I55,12-I59),I55)</f>
        <v>3</v>
      </c>
      <c r="K55" s="57">
        <f>ROUND($J$55*(ROUND((N55/12),2)),0)</f>
        <v>6</v>
      </c>
      <c r="M55" s="29">
        <f>$B$15-C15-$F$47</f>
        <v>25</v>
      </c>
      <c r="N55" s="4">
        <f>IF(M55&lt;24,24,M55)</f>
        <v>25</v>
      </c>
      <c r="O55" s="194">
        <f>ROUND(IF(C15=0,K55,K56+L56),0)</f>
        <v>7</v>
      </c>
    </row>
    <row r="56" spans="4:15" s="4" customFormat="1" ht="12.75" hidden="1">
      <c r="D56" s="29">
        <f>Календарь!E34</f>
        <v>91</v>
      </c>
      <c r="E56" s="4" t="s">
        <v>35</v>
      </c>
      <c r="F56" s="52">
        <f>$D$56/29.6</f>
        <v>3.074324324324324</v>
      </c>
      <c r="G56" s="52">
        <f t="shared" si="0"/>
        <v>3</v>
      </c>
      <c r="H56" s="52">
        <f t="shared" si="1"/>
        <v>0.07432432432432412</v>
      </c>
      <c r="I56" s="52">
        <f>IF(H56*29.6&gt;=15,G56+1,G56)</f>
        <v>3</v>
      </c>
      <c r="J56" s="52">
        <f>IF(I56+I60&gt;12,IF(I56&gt;I60,I56,12-I60),I56)</f>
        <v>3</v>
      </c>
      <c r="K56" s="57">
        <f>IF($J$56=0,$K$55,$J$55*(($N$55)/12))</f>
        <v>6.25</v>
      </c>
      <c r="L56" s="29">
        <f>J56*$N$56/12</f>
        <v>1</v>
      </c>
      <c r="M56" s="29">
        <f>C15</f>
        <v>4</v>
      </c>
      <c r="N56" s="4">
        <f>IF(IF(AND(N57&gt;=24,N57&gt;=B15-F47),M56,M56-M57)&lt;0,0,M56-M57)</f>
        <v>4</v>
      </c>
      <c r="O56" s="194"/>
    </row>
    <row r="57" spans="13:14" s="4" customFormat="1" ht="12.75" hidden="1">
      <c r="M57" s="29">
        <f>F47-(B15-C15-(IF(M55&lt;24,24,M55)))</f>
        <v>0</v>
      </c>
      <c r="N57" s="29">
        <f>B15-F47</f>
        <v>29</v>
      </c>
    </row>
    <row r="58" spans="4:15" s="4" customFormat="1" ht="32.25" customHeight="1" hidden="1">
      <c r="D58" s="136">
        <f>D17</f>
        <v>42719</v>
      </c>
      <c r="E58" s="136">
        <f>D48</f>
        <v>42992</v>
      </c>
      <c r="F58" s="51" t="s">
        <v>27</v>
      </c>
      <c r="G58" s="51" t="s">
        <v>28</v>
      </c>
      <c r="H58" s="51" t="s">
        <v>29</v>
      </c>
      <c r="I58" s="51" t="s">
        <v>30</v>
      </c>
      <c r="J58" s="51"/>
      <c r="K58" s="51" t="s">
        <v>51</v>
      </c>
      <c r="L58" s="51" t="s">
        <v>52</v>
      </c>
      <c r="M58" s="51" t="s">
        <v>33</v>
      </c>
      <c r="N58" s="51"/>
      <c r="O58" s="51" t="s">
        <v>54</v>
      </c>
    </row>
    <row r="59" spans="4:15" s="4" customFormat="1" ht="12.75" hidden="1">
      <c r="D59" s="29">
        <f>Календарь!D35</f>
        <v>274</v>
      </c>
      <c r="E59" s="4" t="s">
        <v>34</v>
      </c>
      <c r="F59" s="52">
        <f>$D$59/29.6</f>
        <v>9.256756756756756</v>
      </c>
      <c r="G59" s="52">
        <f t="shared" si="0"/>
        <v>9</v>
      </c>
      <c r="H59" s="52">
        <f t="shared" si="1"/>
        <v>0.25675675675675613</v>
      </c>
      <c r="I59" s="52">
        <f>IF(H59*29.6&gt;=15,G59+1,G59)</f>
        <v>9</v>
      </c>
      <c r="J59" s="52">
        <f>IF(I59+I55&gt;12,IF(I59&gt;I55,I59,12-I55),I59)</f>
        <v>9</v>
      </c>
      <c r="K59" s="57">
        <f>ROUND(J59*(ROUND(($N$59/12),2)),0)</f>
        <v>18</v>
      </c>
      <c r="M59" s="29">
        <f>$B$19-C19-$G$47</f>
        <v>22</v>
      </c>
      <c r="N59" s="4">
        <f>IF(M59&lt;24,24,M59)</f>
        <v>24</v>
      </c>
      <c r="O59" s="194">
        <f>ROUND(IF(C19=0,K59,K60+L60),0)</f>
        <v>20</v>
      </c>
    </row>
    <row r="60" spans="4:15" s="4" customFormat="1" ht="12.75" hidden="1">
      <c r="D60" s="29">
        <f>Календарь!E35</f>
        <v>274</v>
      </c>
      <c r="E60" s="4" t="s">
        <v>35</v>
      </c>
      <c r="F60" s="52">
        <f>$D$60/29.6</f>
        <v>9.256756756756756</v>
      </c>
      <c r="G60" s="52">
        <f t="shared" si="0"/>
        <v>9</v>
      </c>
      <c r="H60" s="52">
        <f t="shared" si="1"/>
        <v>0.25675675675675613</v>
      </c>
      <c r="I60" s="52">
        <f>IF(H60*29.6&gt;=15,G60+1,G60)</f>
        <v>9</v>
      </c>
      <c r="J60" s="52">
        <f>IF(I60+I56&gt;12,IF(I60&gt;I56,I60,12-I56),I60)</f>
        <v>9</v>
      </c>
      <c r="K60" s="57">
        <f>IF(J60=0,K59,J59*($N$59/12))</f>
        <v>18</v>
      </c>
      <c r="L60" s="29">
        <f>J60*($N$60/12)</f>
        <v>2.25</v>
      </c>
      <c r="M60" s="29">
        <f>C19</f>
        <v>5</v>
      </c>
      <c r="N60" s="4">
        <f>IF(IF(AND(N61&gt;=24,N61&gt;=B19-G47),M60,M60-M61)&lt;0,0,M60-M61)</f>
        <v>3</v>
      </c>
      <c r="O60" s="194"/>
    </row>
    <row r="61" spans="13:14" s="4" customFormat="1" ht="12.75" hidden="1">
      <c r="M61" s="29">
        <f>G47-(B19-C19-(IF(M59&lt;24,24,M59)))</f>
        <v>2</v>
      </c>
      <c r="N61" s="29">
        <f>B19-G47</f>
        <v>27</v>
      </c>
    </row>
    <row r="62" s="4" customFormat="1" ht="12.75" hidden="1"/>
    <row r="63" s="4" customFormat="1" ht="12.75" hidden="1"/>
    <row r="64" s="5" customFormat="1" ht="12.75"/>
    <row r="65" spans="6:16" s="3" customFormat="1" ht="12.7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6:7" s="3" customFormat="1" ht="12.75">
      <c r="F66" s="5"/>
      <c r="G66" s="5"/>
    </row>
    <row r="67" spans="6:7" s="3" customFormat="1" ht="12.75">
      <c r="F67" s="5"/>
      <c r="G67" s="5"/>
    </row>
    <row r="68" spans="6:7" s="3" customFormat="1" ht="12.75">
      <c r="F68" s="5"/>
      <c r="G68" s="5"/>
    </row>
    <row r="69" spans="4:21" s="7" customFormat="1" ht="12.75">
      <c r="D69" s="96"/>
      <c r="E69" s="96"/>
      <c r="F69" s="4"/>
      <c r="G69" s="4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4:21" s="7" customFormat="1" ht="12.75">
      <c r="D70" s="96"/>
      <c r="E70" s="96"/>
      <c r="F70" s="4"/>
      <c r="G70" s="4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4:21" s="7" customFormat="1" ht="12.75">
      <c r="D71" s="96"/>
      <c r="E71" s="96"/>
      <c r="F71" s="4"/>
      <c r="G71" s="4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4:21" s="7" customFormat="1" ht="12.75">
      <c r="D72" s="96"/>
      <c r="E72" s="96"/>
      <c r="F72" s="4"/>
      <c r="G72" s="4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4:21" s="7" customFormat="1" ht="12.75">
      <c r="D73" s="96"/>
      <c r="E73" s="96"/>
      <c r="F73" s="4"/>
      <c r="G73" s="4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4:21" s="7" customFormat="1" ht="12.75">
      <c r="D74" s="96"/>
      <c r="E74" s="96"/>
      <c r="F74" s="4"/>
      <c r="G74" s="4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</sheetData>
  <sheetProtection sheet="1" formatCells="0" formatColumns="0" formatRows="0" insertColumns="0" insertRows="0" insertHyperlinks="0" deleteColumns="0" deleteRows="0" sort="0" autoFilter="0" pivotTables="0"/>
  <mergeCells count="27">
    <mergeCell ref="K25:R25"/>
    <mergeCell ref="B16:D16"/>
    <mergeCell ref="B17:C17"/>
    <mergeCell ref="K20:R20"/>
    <mergeCell ref="B21:D21"/>
    <mergeCell ref="I16:P18"/>
    <mergeCell ref="K21:Q22"/>
    <mergeCell ref="B47:D47"/>
    <mergeCell ref="B48:C48"/>
    <mergeCell ref="B49:C49"/>
    <mergeCell ref="B3:D3"/>
    <mergeCell ref="N6:S6"/>
    <mergeCell ref="B11:C11"/>
    <mergeCell ref="B13:D13"/>
    <mergeCell ref="K13:Q14"/>
    <mergeCell ref="L7:P9"/>
    <mergeCell ref="K24:R24"/>
    <mergeCell ref="K26:R26"/>
    <mergeCell ref="B51:C51"/>
    <mergeCell ref="O55:O56"/>
    <mergeCell ref="B28:D28"/>
    <mergeCell ref="K28:R29"/>
    <mergeCell ref="O59:O60"/>
    <mergeCell ref="K35:R36"/>
    <mergeCell ref="B35:D35"/>
    <mergeCell ref="B41:D41"/>
    <mergeCell ref="H41:N41"/>
  </mergeCells>
  <dataValidations count="4">
    <dataValidation type="list" allowBlank="1" showInputMessage="1" showErrorMessage="1" sqref="K9">
      <formula1>$F$2:$F$3</formula1>
    </dataValidation>
    <dataValidation errorStyle="warning" type="date" allowBlank="1" showInputMessage="1" showErrorMessage="1" error="Проверьте правильность вводимой даты. Она не попадает в диапазон рабочего года.&#10;" sqref="B23:B26 B30:B33 B37:B39">
      <formula1>$D$11</formula1>
      <formula2>$D$48</formula2>
    </dataValidation>
    <dataValidation errorStyle="warning" type="date" allowBlank="1" showInputMessage="1" showErrorMessage="1" errorTitle="Внимание!" error="Проверьте правильность вводимой даты. Она не попадает в диапазон рабочего года." sqref="B20 B40 B34 B27">
      <formula1>#REF!</formula1>
      <formula2>#REF!</formula2>
    </dataValidation>
    <dataValidation type="list" allowBlank="1" showInputMessage="1" showErrorMessage="1" sqref="E43:E44">
      <formula1>$G$2:$G$3</formula1>
    </dataValidation>
  </dataValidations>
  <printOptions/>
  <pageMargins left="0.75" right="0.75" top="1" bottom="1" header="0.5" footer="0.5"/>
  <pageSetup horizontalDpi="200" verticalDpi="2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0"/>
    <pageSetUpPr fitToPage="1"/>
  </sheetPr>
  <dimension ref="B2:N66"/>
  <sheetViews>
    <sheetView zoomScalePageLayoutView="0" workbookViewId="0" topLeftCell="A1">
      <selection activeCell="A1" sqref="A1"/>
    </sheetView>
  </sheetViews>
  <sheetFormatPr defaultColWidth="8.75390625" defaultRowHeight="15" customHeight="1"/>
  <cols>
    <col min="1" max="1" width="1.00390625" style="1" customWidth="1"/>
    <col min="2" max="2" width="9.125" style="1" customWidth="1"/>
    <col min="3" max="4" width="10.25390625" style="1" customWidth="1"/>
    <col min="5" max="5" width="14.375" style="1" customWidth="1"/>
    <col min="6" max="7" width="11.75390625" style="1" customWidth="1"/>
    <col min="8" max="16384" width="8.75390625" style="1" customWidth="1"/>
  </cols>
  <sheetData>
    <row r="2" spans="2:7" ht="15" customHeight="1" hidden="1">
      <c r="B2" s="80"/>
      <c r="C2" s="80"/>
      <c r="D2" s="80"/>
      <c r="E2" s="80"/>
      <c r="F2" s="81"/>
      <c r="G2" s="81"/>
    </row>
    <row r="3" spans="2:11" ht="15" customHeight="1" hidden="1">
      <c r="B3" s="82">
        <f>'Расчет 2'!D11</f>
        <v>42628</v>
      </c>
      <c r="C3" s="82">
        <f>'Расчет 2'!D17-1</f>
        <v>42718</v>
      </c>
      <c r="D3" s="83">
        <f>IF(C3&lt;B3,0,C3-B3+1)</f>
        <v>91</v>
      </c>
      <c r="E3" s="82">
        <f>'Расчет 2'!D17</f>
        <v>42719</v>
      </c>
      <c r="F3" s="82">
        <f>'Расчет 2'!D48</f>
        <v>42992</v>
      </c>
      <c r="G3" s="82">
        <f>'Расчет 2'!D49</f>
        <v>42992</v>
      </c>
      <c r="K3" s="84">
        <f>IF(F3&lt;E3,0,F3-E3+1)</f>
        <v>274</v>
      </c>
    </row>
    <row r="4" spans="2:11" ht="15" customHeight="1" hidden="1">
      <c r="B4" s="82"/>
      <c r="C4" s="82"/>
      <c r="D4" s="83"/>
      <c r="E4" s="82"/>
      <c r="F4" s="82"/>
      <c r="G4" s="84"/>
      <c r="K4" s="1">
        <f>IF($G$3&lt;$E$3,0,$G$3-$E$3+1)</f>
        <v>274</v>
      </c>
    </row>
    <row r="5" spans="2:11" ht="15" customHeight="1" hidden="1">
      <c r="B5" s="206" t="str">
        <f>'Расчет 2'!B21</f>
        <v>3. Отпуск без сохранения заработной платы</v>
      </c>
      <c r="C5" s="206"/>
      <c r="D5" s="206"/>
      <c r="E5" s="206"/>
      <c r="F5" s="206"/>
      <c r="G5" s="206"/>
      <c r="J5" s="85" t="s">
        <v>55</v>
      </c>
      <c r="K5" s="1" t="s">
        <v>56</v>
      </c>
    </row>
    <row r="6" spans="2:11" ht="15" customHeight="1" hidden="1">
      <c r="B6" s="85">
        <f>IF(AND('Расчет 2'!$B23&gt;=$B$3,'Расчет 2'!$B23&lt;=$C$3),'Расчет 2'!$B23,0)</f>
        <v>0</v>
      </c>
      <c r="C6" s="85">
        <f>IF(AND('Расчет 2'!$C23&gt;$C$3,B6&gt;=0),$C$3,'Расчет 2'!$C23)</f>
        <v>0</v>
      </c>
      <c r="D6" s="86">
        <f>IF(OR(C6=0,B6=0),0,C6-B6+1)</f>
        <v>0</v>
      </c>
      <c r="E6" s="85">
        <f>IF(AND('Расчет 2'!$B23&gt;$E$3,D6=0),'Расчет 2'!$B23,$E$3)</f>
        <v>42719</v>
      </c>
      <c r="F6" s="85">
        <f>IF(AND('Расчет 2'!$C23&gt;$E$3,'Расчет 2'!$C23&gt;$F$3),$F$3,'Расчет 2'!$C23)</f>
        <v>0</v>
      </c>
      <c r="G6" s="85">
        <f>IF('Расчет 2'!$B23&lt;$E$3,0,$F6)</f>
        <v>0</v>
      </c>
      <c r="H6" s="87">
        <f>IF(AND('Расчет 2'!$C23&gt;$E$3,'Расчет 2'!$C23&gt;=$G$3),$G$3,'Расчет 2'!$C23)</f>
        <v>0</v>
      </c>
      <c r="I6" s="87">
        <f>IF('Расчет 2'!$B23&lt;$E$3,0,$H6)</f>
        <v>0</v>
      </c>
      <c r="J6" s="1">
        <f>IF(G6&lt;E6,0,G6-E6+1)</f>
        <v>0</v>
      </c>
      <c r="K6" s="1">
        <f>IF(I6&lt;E6,0,I6-E6+1)</f>
        <v>0</v>
      </c>
    </row>
    <row r="7" spans="2:11" ht="15" customHeight="1" hidden="1">
      <c r="B7" s="85">
        <f>IF(AND('Расчет 2'!$B24&gt;=$B$3,'Расчет 2'!$B24&lt;=$C$3),'Расчет 2'!$B24,0)</f>
        <v>0</v>
      </c>
      <c r="C7" s="85">
        <f>IF(AND('Расчет 2'!$C24&gt;$C$3,B7&gt;=0),$C$3,'Расчет 2'!$C24)</f>
        <v>0</v>
      </c>
      <c r="D7" s="86">
        <f>IF(OR(C7=0,B7=0),0,C7-B7+1)</f>
        <v>0</v>
      </c>
      <c r="E7" s="85">
        <f>IF(AND('Расчет 2'!$B24&gt;$E$3,D7=0),'Расчет 2'!$B24,$E$3)</f>
        <v>42719</v>
      </c>
      <c r="F7" s="85">
        <f>IF(AND('Расчет 2'!$C24&gt;$E$3,'Расчет 2'!$C24&gt;$F$3),$F$3,'Расчет 2'!$C24)</f>
        <v>0</v>
      </c>
      <c r="G7" s="85">
        <f>IF('Расчет 2'!$B24&lt;$E$3,0,$F7)</f>
        <v>0</v>
      </c>
      <c r="H7" s="87">
        <f>IF(AND('Расчет 2'!$C24&gt;$E$3,'Расчет 2'!$C24&gt;=$G$3),$G$3,'Расчет 2'!$C24)</f>
        <v>0</v>
      </c>
      <c r="I7" s="87">
        <f>IF('Расчет 2'!$B24&lt;$E$3,0,$H7)</f>
        <v>0</v>
      </c>
      <c r="J7" s="1">
        <f>IF(G7&lt;E7,0,G7-E7+1)</f>
        <v>0</v>
      </c>
      <c r="K7" s="1">
        <f>IF(I7&lt;E7,0,I7-E7+1)</f>
        <v>0</v>
      </c>
    </row>
    <row r="8" spans="2:11" ht="15" customHeight="1" hidden="1">
      <c r="B8" s="85">
        <f>IF(AND('Расчет 2'!$B25&gt;=$B$3,'Расчет 2'!$B25&lt;=$C$3),'Расчет 2'!$B25,0)</f>
        <v>0</v>
      </c>
      <c r="C8" s="85">
        <f>IF(AND('Расчет 2'!$C25&gt;$C$3,B8&gt;=0),$C$3,'Расчет 2'!$C25)</f>
        <v>0</v>
      </c>
      <c r="D8" s="86">
        <f>IF(OR(C8=0,B8=0),0,C8-B8+1)</f>
        <v>0</v>
      </c>
      <c r="E8" s="85">
        <f>IF(AND('Расчет 2'!$B25&gt;$E$3,D8=0),'Расчет 2'!$B25,$E$3)</f>
        <v>42719</v>
      </c>
      <c r="F8" s="85">
        <f>IF(AND('Расчет 2'!$C25&gt;$E$3,'Расчет 2'!$C25&gt;$F$3),$F$3,'Расчет 2'!$C25)</f>
        <v>0</v>
      </c>
      <c r="G8" s="85">
        <f>IF('Расчет 2'!$B25&lt;$E$3,0,$F8)</f>
        <v>0</v>
      </c>
      <c r="H8" s="87">
        <f>IF(AND('Расчет 2'!$C25&gt;$E$3,'Расчет 2'!$C25&gt;=$G$3),$G$3,'Расчет 2'!$C25)</f>
        <v>0</v>
      </c>
      <c r="I8" s="87">
        <f>IF('Расчет 2'!$B25&lt;$E$3,0,$H8)</f>
        <v>0</v>
      </c>
      <c r="J8" s="1">
        <f>IF(G8&lt;E8,0,G8-E8+1)</f>
        <v>0</v>
      </c>
      <c r="K8" s="1">
        <f>IF(I8&lt;E8,0,I8-E8+1)</f>
        <v>0</v>
      </c>
    </row>
    <row r="9" spans="2:14" ht="15" customHeight="1" hidden="1">
      <c r="B9" s="85"/>
      <c r="C9" s="85"/>
      <c r="D9" s="86"/>
      <c r="E9" s="85"/>
      <c r="F9" s="85"/>
      <c r="G9" s="86"/>
      <c r="K9" s="1">
        <f>SUM(K6:K8)</f>
        <v>0</v>
      </c>
      <c r="L9" s="1" t="s">
        <v>57</v>
      </c>
      <c r="M9" s="1" t="s">
        <v>58</v>
      </c>
      <c r="N9" s="1" t="s">
        <v>59</v>
      </c>
    </row>
    <row r="10" spans="4:14" ht="15" customHeight="1" hidden="1">
      <c r="D10" s="86">
        <f>SUM(D6:D9)</f>
        <v>0</v>
      </c>
      <c r="E10" s="88">
        <f>IF(OR(D10=0,D10&lt;=14),0,D10-14)</f>
        <v>0</v>
      </c>
      <c r="F10" s="88"/>
      <c r="G10" s="86"/>
      <c r="J10" s="1">
        <f>SUM(J6:J8)</f>
        <v>0</v>
      </c>
      <c r="K10" s="1">
        <f>IF(M10=0,0,N10)</f>
        <v>0</v>
      </c>
      <c r="L10" s="89">
        <f>J10+D10</f>
        <v>0</v>
      </c>
      <c r="M10" s="89">
        <f>IF(L10&lt;=14,0,L10-14)</f>
        <v>0</v>
      </c>
      <c r="N10" s="1">
        <f>IF(OR(E10&gt;0,J10&gt;0),M10-E10,L10-14)</f>
        <v>-14</v>
      </c>
    </row>
    <row r="11" spans="2:7" ht="15" customHeight="1" hidden="1">
      <c r="B11" s="82"/>
      <c r="C11" s="82"/>
      <c r="D11" s="83"/>
      <c r="E11" s="82"/>
      <c r="F11" s="82"/>
      <c r="G11" s="84"/>
    </row>
    <row r="12" spans="2:7" ht="15" customHeight="1" hidden="1">
      <c r="B12" s="206" t="str">
        <f>'Расчет 2'!B28</f>
        <v>4. Отпуск по уходу за ребенком до достижения им трехлетнего возраста</v>
      </c>
      <c r="C12" s="206"/>
      <c r="D12" s="206"/>
      <c r="E12" s="206"/>
      <c r="F12" s="206"/>
      <c r="G12" s="206"/>
    </row>
    <row r="13" spans="2:11" ht="15" customHeight="1" hidden="1">
      <c r="B13" s="85">
        <f>IF(AND('Расчет 2'!$B30&gt;=$B$3,'Расчет 2'!$B30&lt;=$C$3),'Расчет 2'!$B30,0)</f>
        <v>0</v>
      </c>
      <c r="C13" s="85">
        <f>IF(AND('Расчет 2'!$C30&gt;$C$3,B13&gt;0),$C$3,'Расчет 2'!$C30)</f>
        <v>0</v>
      </c>
      <c r="D13" s="86">
        <f>IF(OR(C13=0,B13=0),0,C13-B13+1)</f>
        <v>0</v>
      </c>
      <c r="E13" s="85">
        <f>IF(AND('Расчет 2'!$B30&gt;$E$3,D13=0),'Расчет 2'!$B30,$E$3)</f>
        <v>42719</v>
      </c>
      <c r="F13" s="85">
        <f>IF(AND('Расчет 2'!$C30&gt;$E$3,'Расчет 2'!$C30&gt;$F$3),$F$3,'Расчет 2'!$C30)</f>
        <v>0</v>
      </c>
      <c r="G13" s="85">
        <f>IF('Расчет 2'!$B30&lt;$E$3,0,$F13)</f>
        <v>0</v>
      </c>
      <c r="H13" s="87">
        <f>IF(AND('Расчет 2'!$C30&gt;$E$3,'Расчет 2'!$C30&gt;=$G$3),$G$3,'Расчет 2'!$C30)</f>
        <v>0</v>
      </c>
      <c r="I13" s="87">
        <f>IF('Расчет 2'!$B30&lt;$E$3,0,$H13)</f>
        <v>0</v>
      </c>
      <c r="J13" s="1">
        <f>IF(G13&lt;E13,0,G13-E13+1)</f>
        <v>0</v>
      </c>
      <c r="K13" s="1">
        <f>IF(I13&lt;E13,0,I13-E13+1)</f>
        <v>0</v>
      </c>
    </row>
    <row r="14" spans="2:11" ht="15" customHeight="1" hidden="1">
      <c r="B14" s="85">
        <f>IF(AND('Расчет 2'!$B31&gt;=$B$3,'Расчет 2'!$B31&lt;=$C$3),'Расчет 2'!$B31,0)</f>
        <v>0</v>
      </c>
      <c r="C14" s="85">
        <f>IF(AND('Расчет 2'!$C31&gt;$C$3,B14&gt;0),$C$3,'Расчет 2'!$C31)</f>
        <v>0</v>
      </c>
      <c r="D14" s="86">
        <f>IF(OR(C14=0,B14=0),0,C14-B14+1)</f>
        <v>0</v>
      </c>
      <c r="E14" s="85">
        <f>IF(AND('Расчет 2'!$B31&gt;$E$3,D14=0),'Расчет 2'!$B31,$E$3)</f>
        <v>42719</v>
      </c>
      <c r="F14" s="85">
        <f>IF(AND('Расчет 2'!$C31&gt;$E$3,'Расчет 2'!$C31&gt;$F$3),$F$3,'Расчет 2'!$C31)</f>
        <v>0</v>
      </c>
      <c r="G14" s="85">
        <f>IF('Расчет 2'!$B31&lt;$E$3,0,$F14)</f>
        <v>0</v>
      </c>
      <c r="H14" s="87">
        <f>IF(AND('Расчет 2'!$C31&gt;$E$3,'Расчет 2'!$C31&gt;=$G$3),$G$3,'Расчет 2'!$C31)</f>
        <v>0</v>
      </c>
      <c r="I14" s="87">
        <f>IF('Расчет 2'!$B31&lt;$E$3,0,$H14)</f>
        <v>0</v>
      </c>
      <c r="J14" s="1">
        <f>IF(G14&lt;E14,0,G14-E14+1)</f>
        <v>0</v>
      </c>
      <c r="K14" s="1">
        <f>IF(I14&lt;E14,0,I14-E14+1)</f>
        <v>0</v>
      </c>
    </row>
    <row r="15" spans="2:11" ht="15" customHeight="1" hidden="1">
      <c r="B15" s="85">
        <f>IF(AND('Расчет 2'!$B32&gt;=$B$3,'Расчет 2'!$B32&lt;=$C$3),'Расчет 2'!$B32,0)</f>
        <v>0</v>
      </c>
      <c r="C15" s="85">
        <f>IF(AND('Расчет 2'!$C32&gt;$C$3,B15&gt;0),$C$3,'Расчет 2'!$C32)</f>
        <v>0</v>
      </c>
      <c r="D15" s="86">
        <f>IF(OR(C15=0,B15=0),0,C15-B15+1)</f>
        <v>0</v>
      </c>
      <c r="E15" s="85">
        <f>IF(AND('Расчет 2'!$B32&gt;$E$3,D15=0),'Расчет 2'!$B32,$E$3)</f>
        <v>42719</v>
      </c>
      <c r="F15" s="85">
        <f>IF(AND('Расчет 2'!$C32&gt;$E$3,'Расчет 2'!$C32&gt;$F$3),$F$3,'Расчет 2'!$C32)</f>
        <v>0</v>
      </c>
      <c r="G15" s="85">
        <f>IF('Расчет 2'!$B32&lt;$E$3,0,$F15)</f>
        <v>0</v>
      </c>
      <c r="H15" s="87">
        <f>IF(AND('Расчет 2'!$C32&gt;$E$3,'Расчет 2'!$C32&gt;=$G$3),$G$3,'Расчет 2'!$C32)</f>
        <v>0</v>
      </c>
      <c r="I15" s="87">
        <f>IF('Расчет 2'!$B32&lt;$E$3,0,$H15)</f>
        <v>0</v>
      </c>
      <c r="J15" s="1">
        <f>IF(G15&lt;E15,0,G15-E15+1)</f>
        <v>0</v>
      </c>
      <c r="K15" s="1">
        <f>IF(I15&lt;E15,0,I15-E15+1)</f>
        <v>0</v>
      </c>
    </row>
    <row r="16" spans="2:11" ht="15" customHeight="1" hidden="1">
      <c r="B16" s="85"/>
      <c r="C16" s="85"/>
      <c r="D16" s="86"/>
      <c r="E16" s="85"/>
      <c r="F16" s="85"/>
      <c r="G16" s="86"/>
      <c r="K16" s="1">
        <f>SUM(K13:K15)</f>
        <v>0</v>
      </c>
    </row>
    <row r="17" spans="2:11" ht="15" customHeight="1" hidden="1">
      <c r="B17" s="85"/>
      <c r="C17" s="85"/>
      <c r="D17" s="86">
        <f>SUM(D13:D16)</f>
        <v>0</v>
      </c>
      <c r="E17" s="85"/>
      <c r="F17" s="88"/>
      <c r="G17" s="86"/>
      <c r="J17" s="1">
        <f>SUM(J13:J15)</f>
        <v>0</v>
      </c>
      <c r="K17" s="1">
        <f>IF(OR(D17=0,(AND(J17+D17&lt;=14,E17=0)),0),0,D17+J17-E17-14)</f>
        <v>0</v>
      </c>
    </row>
    <row r="18" spans="2:7" ht="15" customHeight="1" hidden="1">
      <c r="B18" s="88"/>
      <c r="C18" s="88"/>
      <c r="D18" s="88"/>
      <c r="E18" s="88"/>
      <c r="F18" s="88"/>
      <c r="G18" s="88"/>
    </row>
    <row r="19" spans="2:7" ht="15" customHeight="1" hidden="1">
      <c r="B19" s="90"/>
      <c r="C19" s="90"/>
      <c r="D19" s="90"/>
      <c r="E19" s="88"/>
      <c r="F19" s="88"/>
      <c r="G19" s="88"/>
    </row>
    <row r="20" spans="2:7" ht="15" customHeight="1" hidden="1">
      <c r="B20" s="208" t="str">
        <f>'Расчет 2'!B35:D35</f>
        <v>5. Отпуск по беременности и родам, 
период нетрудоспособности и иные периоды, 
не относящиеся к отработанному во вредных и/или опасных условиях труда времени
 </v>
      </c>
      <c r="C20" s="208"/>
      <c r="D20" s="208"/>
      <c r="E20" s="208"/>
      <c r="F20" s="208"/>
      <c r="G20" s="208"/>
    </row>
    <row r="21" spans="2:11" ht="15" customHeight="1" hidden="1">
      <c r="B21" s="85">
        <f>IF(AND('Расчет 2'!$B37&gt;=$B$3,'Расчет 2'!$B37&lt;$C$3),'Расчет 2'!$B37,0)</f>
        <v>0</v>
      </c>
      <c r="C21" s="85">
        <f>IF(AND('Расчет 2'!$C37&gt;$C$3,B21&gt;=0),$C$3,'Расчет 2'!$C37)</f>
        <v>0</v>
      </c>
      <c r="D21" s="86">
        <f aca="true" t="shared" si="0" ref="D21:D27">IF(OR(C21=0,B21=0),0,C21-B21+1)</f>
        <v>0</v>
      </c>
      <c r="E21" s="85">
        <f>IF(AND('Расчет 2'!$B37&gt;$E$3,D21=0),'Расчет 2'!$B37,$E$3)</f>
        <v>42719</v>
      </c>
      <c r="F21" s="85">
        <f>IF(AND('Расчет 2'!$C38&gt;$E$3,'Расчет 2'!$C38&gt;$F$3),$F$3,'Расчет 2'!$C38)</f>
        <v>0</v>
      </c>
      <c r="G21" s="85">
        <f>IF('Расчет 2'!$B38&lt;$E$3,0,$F21)</f>
        <v>0</v>
      </c>
      <c r="H21" s="87">
        <f>IF(AND('Расчет 2'!$C38&gt;$E$3,'Расчет 2'!$C38&gt;=$G$3),$G$3,'Расчет 2'!$C38)</f>
        <v>0</v>
      </c>
      <c r="I21" s="87">
        <f>IF('Расчет 2'!$B38&lt;$E$3,0,$H21)</f>
        <v>0</v>
      </c>
      <c r="J21" s="1">
        <f>IF(G21&lt;E21,0,G21-E21+1)</f>
        <v>0</v>
      </c>
      <c r="K21" s="1">
        <f>IF(I21&lt;E21,0,I21-E21+1)</f>
        <v>0</v>
      </c>
    </row>
    <row r="22" spans="2:11" ht="15" customHeight="1" hidden="1">
      <c r="B22" s="85">
        <f>IF(AND('Расчет 2'!$B38&gt;=$B$3,'Расчет 2'!$B38&lt;=$C$3),'Расчет 2'!$B38,0)</f>
        <v>0</v>
      </c>
      <c r="C22" s="85">
        <f>IF(AND('Расчет 2'!$C38&gt;$C$3,B22&gt;=0),$C$3,'Расчет 2'!$C38)</f>
        <v>0</v>
      </c>
      <c r="D22" s="86">
        <f t="shared" si="0"/>
        <v>0</v>
      </c>
      <c r="E22" s="85">
        <f>IF(AND('Расчет 2'!$B38&gt;$E$3,D22=0),'Расчет 2'!$B38,$E$3)</f>
        <v>42719</v>
      </c>
      <c r="F22" s="85">
        <f>IF(AND('Расчет 2'!$C39&gt;$E$3,'Расчет 2'!$C39&gt;$F$3),$F$3,'Расчет 2'!$C39)</f>
        <v>0</v>
      </c>
      <c r="G22" s="85">
        <f>IF('Расчет 2'!$B39&lt;$E$3,0,$F22)</f>
        <v>0</v>
      </c>
      <c r="H22" s="87">
        <f>IF(AND('Расчет 2'!$C39&gt;$E$3,'Расчет 2'!$C39&gt;=$G$3),$G$3,'Расчет 2'!$C39)</f>
        <v>0</v>
      </c>
      <c r="I22" s="87">
        <f>IF('Расчет 2'!$B39&lt;$E$3,0,$H22)</f>
        <v>0</v>
      </c>
      <c r="J22" s="1">
        <f>IF(G22&lt;E22,0,G22-E22+1)</f>
        <v>0</v>
      </c>
      <c r="K22" s="1">
        <f aca="true" t="shared" si="1" ref="K22:K27">IF(I22&lt;E22,0,I22-E22+1)</f>
        <v>0</v>
      </c>
    </row>
    <row r="23" spans="2:11" ht="15" customHeight="1" hidden="1">
      <c r="B23" s="85"/>
      <c r="C23" s="85"/>
      <c r="D23" s="86"/>
      <c r="E23" s="85"/>
      <c r="F23" s="85"/>
      <c r="G23" s="85"/>
      <c r="H23" s="87"/>
      <c r="I23" s="87"/>
      <c r="K23" s="1">
        <f>SUM(K21:K22)</f>
        <v>0</v>
      </c>
    </row>
    <row r="24" spans="2:11" ht="15" customHeight="1" hidden="1">
      <c r="B24" s="90"/>
      <c r="C24" s="90"/>
      <c r="D24" s="91">
        <f>SUM(D21:D23)</f>
        <v>0</v>
      </c>
      <c r="E24" s="88"/>
      <c r="F24" s="88"/>
      <c r="G24" s="86"/>
      <c r="J24" s="1">
        <f>SUM(J21:J23)</f>
        <v>0</v>
      </c>
      <c r="K24" s="1">
        <f>IF(OR(D24=0,(AND(J24+D24&lt;=14,E24=0)),0),0,D24+J24-E24-14)</f>
        <v>0</v>
      </c>
    </row>
    <row r="25" spans="2:7" ht="15" customHeight="1" hidden="1">
      <c r="B25" s="206" t="str">
        <f>'Расчет 2'!B41:D41</f>
        <v>6. Прогулы</v>
      </c>
      <c r="C25" s="206"/>
      <c r="D25" s="206"/>
      <c r="E25" s="206"/>
      <c r="F25" s="206"/>
      <c r="G25" s="206"/>
    </row>
    <row r="26" spans="2:11" ht="15" customHeight="1" hidden="1">
      <c r="B26" s="85">
        <f>IF(AND('Расчет 2'!$B43&gt;=$B$3,'Расчет 2'!$B43&lt;=$C$3),'Расчет 2'!$B43,0)</f>
        <v>0</v>
      </c>
      <c r="C26" s="85">
        <f>IF(AND('Расчет 2'!$C43&gt;$C$3,B26&gt;=0),$C$3,'Расчет 2'!$C43)</f>
        <v>0</v>
      </c>
      <c r="D26" s="86">
        <f t="shared" si="0"/>
        <v>0</v>
      </c>
      <c r="E26" s="85">
        <f>IF(AND('Расчет 2'!$B43&gt;$E$3,D26=0),'Расчет 2'!$B$43,$E$3)</f>
        <v>42719</v>
      </c>
      <c r="F26" s="85">
        <f>IF(AND('Расчет 2'!$C43&gt;$E$3,'Расчет 2'!$C43&gt;$F$3),$F$3,'Расчет 2'!$C43)</f>
        <v>0</v>
      </c>
      <c r="G26" s="85">
        <f>IF('Расчет 2'!$B43&lt;$E$3,0,$F26)</f>
        <v>0</v>
      </c>
      <c r="H26" s="87">
        <f>IF(AND('Расчет 2'!$C43&gt;$E$3,'Расчет 2'!$C43&gt;=$G$3),$G$3,'Расчет 2'!$C43)</f>
        <v>0</v>
      </c>
      <c r="I26" s="87">
        <f>IF('Расчет 2'!$B43&lt;$E$3,0,$H26)</f>
        <v>0</v>
      </c>
      <c r="J26" s="1">
        <f>IF(G26&lt;E26,0,G26-E26+1)</f>
        <v>0</v>
      </c>
      <c r="K26" s="1">
        <f t="shared" si="1"/>
        <v>0</v>
      </c>
    </row>
    <row r="27" spans="2:11" ht="15" customHeight="1" hidden="1">
      <c r="B27" s="85">
        <f>IF(AND('Расчет 2'!$B44&gt;=$B$3,'Расчет 2'!$B44&lt;=$C$3),'Расчет 2'!$B44,0)</f>
        <v>0</v>
      </c>
      <c r="C27" s="85">
        <f>IF(AND('Расчет 2'!$C44&gt;$C$3,B27&gt;=0),$C$3,'Расчет 2'!$C44)</f>
        <v>0</v>
      </c>
      <c r="D27" s="86">
        <f t="shared" si="0"/>
        <v>0</v>
      </c>
      <c r="E27" s="85">
        <f>IF(AND('Расчет 2'!$B44&gt;$E$3,D27=0),'Расчет 2'!$B$44,$E$3)</f>
        <v>42719</v>
      </c>
      <c r="F27" s="85">
        <f>IF(AND('Расчет 2'!$C44&gt;$E$3,'Расчет 2'!$C44&gt;$F$3),$F$3,'Расчет 2'!$C44)</f>
        <v>0</v>
      </c>
      <c r="G27" s="85">
        <f>IF('Расчет 2'!$B44&lt;$E$3,0,$F27)</f>
        <v>0</v>
      </c>
      <c r="H27" s="87">
        <f>IF(AND('Расчет 2'!$C44&gt;$E$3,'Расчет 2'!$C44&gt;=$G$3),$G$3,'Расчет 2'!$C44)</f>
        <v>0</v>
      </c>
      <c r="I27" s="87">
        <f>IF('Расчет 2'!$B44&lt;$E$3,0,$H27)</f>
        <v>0</v>
      </c>
      <c r="J27" s="1">
        <f>IF(G27&lt;E27,0,G27-E27+1)</f>
        <v>0</v>
      </c>
      <c r="K27" s="1">
        <f t="shared" si="1"/>
        <v>0</v>
      </c>
    </row>
    <row r="28" spans="2:11" ht="15" customHeight="1" hidden="1">
      <c r="B28" s="85"/>
      <c r="C28" s="85"/>
      <c r="D28" s="86"/>
      <c r="E28" s="85"/>
      <c r="F28" s="85"/>
      <c r="G28" s="85"/>
      <c r="H28" s="87"/>
      <c r="I28" s="87"/>
      <c r="K28" s="1">
        <f>SUM(K26:K27)</f>
        <v>0</v>
      </c>
    </row>
    <row r="29" spans="4:11" ht="15" customHeight="1" hidden="1">
      <c r="D29" s="86">
        <f>SUM(D26:D28)</f>
        <v>0</v>
      </c>
      <c r="F29" s="88"/>
      <c r="G29" s="86"/>
      <c r="J29" s="1">
        <f>SUM(J26:J28)</f>
        <v>0</v>
      </c>
      <c r="K29" s="1">
        <f>IF(OR(D29=0,(AND(J29+D29&lt;=14,E29=0)),0),0,D29+J29-E29-14)</f>
        <v>0</v>
      </c>
    </row>
    <row r="30" spans="2:7" ht="15" customHeight="1" hidden="1">
      <c r="B30" s="90"/>
      <c r="C30" s="90"/>
      <c r="D30" s="90"/>
      <c r="E30" s="88"/>
      <c r="F30" s="88"/>
      <c r="G30" s="88"/>
    </row>
    <row r="31" spans="2:7" ht="15" customHeight="1" hidden="1">
      <c r="B31" s="85"/>
      <c r="C31" s="85"/>
      <c r="D31" s="85"/>
      <c r="E31" s="88"/>
      <c r="F31" s="88"/>
      <c r="G31" s="88"/>
    </row>
    <row r="32" spans="2:7" ht="15" customHeight="1" hidden="1">
      <c r="B32" s="85">
        <f>B3</f>
        <v>42628</v>
      </c>
      <c r="C32" s="87">
        <f>F3</f>
        <v>42992</v>
      </c>
      <c r="D32" s="86">
        <f>D3+K3</f>
        <v>365</v>
      </c>
      <c r="E32" s="88"/>
      <c r="F32" s="88"/>
      <c r="G32" s="88"/>
    </row>
    <row r="33" spans="2:7" ht="15" customHeight="1" hidden="1">
      <c r="B33" s="85"/>
      <c r="C33" s="85"/>
      <c r="D33" s="85" t="s">
        <v>60</v>
      </c>
      <c r="E33" s="85" t="s">
        <v>61</v>
      </c>
      <c r="F33" s="88"/>
      <c r="G33" s="88"/>
    </row>
    <row r="34" spans="2:7" ht="15" customHeight="1" hidden="1">
      <c r="B34" s="92">
        <f>B3</f>
        <v>42628</v>
      </c>
      <c r="C34" s="92">
        <f>C3</f>
        <v>42718</v>
      </c>
      <c r="D34" s="88">
        <f>$D$3-$D$17-$E$10-$D$29</f>
        <v>91</v>
      </c>
      <c r="E34" s="88">
        <f>IF(('Расчет 2'!$C$15=0),0,$D$3-$D$17-$D$10-$D$29)</f>
        <v>91</v>
      </c>
      <c r="F34" s="88"/>
      <c r="G34" s="88"/>
    </row>
    <row r="35" spans="2:7" ht="15" customHeight="1" hidden="1">
      <c r="B35" s="92">
        <f>E3</f>
        <v>42719</v>
      </c>
      <c r="C35" s="92">
        <f>F3</f>
        <v>42992</v>
      </c>
      <c r="D35" s="88">
        <f>$K$3-$K$10-$J$17-$J$29</f>
        <v>274</v>
      </c>
      <c r="E35" s="88">
        <f>IF(('Расчет 2'!$C$19=0),0,$K$4-$K$9-$K$16-$K$23-$K$29)</f>
        <v>274</v>
      </c>
      <c r="F35" s="88"/>
      <c r="G35" s="88"/>
    </row>
    <row r="36" ht="15" customHeight="1">
      <c r="B36" s="93"/>
    </row>
    <row r="37" ht="15" customHeight="1">
      <c r="B37" s="94"/>
    </row>
    <row r="38" spans="2:7" ht="15" customHeight="1">
      <c r="B38" s="94"/>
      <c r="C38" s="94"/>
      <c r="D38" s="94"/>
      <c r="E38" s="94"/>
      <c r="F38" s="94"/>
      <c r="G38" s="94"/>
    </row>
    <row r="39" spans="2:7" ht="15" customHeight="1">
      <c r="B39" s="94"/>
      <c r="C39" s="94"/>
      <c r="D39" s="94"/>
      <c r="E39" s="94"/>
      <c r="F39" s="94"/>
      <c r="G39" s="94"/>
    </row>
    <row r="40" ht="15" customHeight="1">
      <c r="B40" s="94"/>
    </row>
    <row r="41" ht="15" customHeight="1">
      <c r="B41" s="94"/>
    </row>
    <row r="42" ht="15" customHeight="1">
      <c r="B42" s="94"/>
    </row>
    <row r="43" ht="15" customHeight="1">
      <c r="B43" s="94"/>
    </row>
    <row r="44" ht="15" customHeight="1">
      <c r="B44" s="94"/>
    </row>
    <row r="45" ht="15" customHeight="1">
      <c r="B45" s="95"/>
    </row>
    <row r="46" ht="15" customHeight="1">
      <c r="B46" s="94"/>
    </row>
    <row r="47" ht="15" customHeight="1">
      <c r="B47" s="94"/>
    </row>
    <row r="48" ht="15" customHeight="1">
      <c r="B48" s="94"/>
    </row>
    <row r="49" ht="15" customHeight="1">
      <c r="B49" s="94"/>
    </row>
    <row r="50" spans="2:7" ht="15" customHeight="1">
      <c r="B50" s="94"/>
      <c r="C50" s="94"/>
      <c r="D50" s="94"/>
      <c r="E50" s="94"/>
      <c r="F50" s="94"/>
      <c r="G50" s="94"/>
    </row>
    <row r="54" spans="3:7" ht="15" customHeight="1">
      <c r="C54" s="206"/>
      <c r="D54" s="206"/>
      <c r="E54" s="206"/>
      <c r="F54" s="206"/>
      <c r="G54" s="206"/>
    </row>
    <row r="55" spans="3:7" ht="15" customHeight="1">
      <c r="C55" s="85"/>
      <c r="D55" s="85"/>
      <c r="E55" s="85"/>
      <c r="F55" s="85"/>
      <c r="G55" s="85"/>
    </row>
    <row r="56" spans="3:7" ht="15" customHeight="1">
      <c r="C56" s="85"/>
      <c r="D56" s="85"/>
      <c r="E56" s="85"/>
      <c r="F56" s="85"/>
      <c r="G56" s="85"/>
    </row>
    <row r="57" spans="3:7" ht="15" customHeight="1">
      <c r="C57" s="85"/>
      <c r="D57" s="85"/>
      <c r="E57" s="85"/>
      <c r="F57" s="85"/>
      <c r="G57" s="85"/>
    </row>
    <row r="58" spans="3:7" ht="15" customHeight="1">
      <c r="C58" s="85"/>
      <c r="D58" s="85"/>
      <c r="E58" s="85"/>
      <c r="F58" s="85"/>
      <c r="G58" s="85"/>
    </row>
    <row r="59" spans="3:7" ht="15" customHeight="1">
      <c r="C59" s="85"/>
      <c r="D59" s="85"/>
      <c r="E59" s="85"/>
      <c r="F59" s="85"/>
      <c r="G59" s="85"/>
    </row>
    <row r="63" spans="3:5" ht="15" customHeight="1">
      <c r="C63" s="207"/>
      <c r="D63" s="207"/>
      <c r="E63" s="207"/>
    </row>
    <row r="64" spans="3:5" ht="15" customHeight="1">
      <c r="C64" s="85"/>
      <c r="D64" s="85"/>
      <c r="E64" s="85"/>
    </row>
    <row r="65" spans="3:5" ht="15" customHeight="1">
      <c r="C65" s="85"/>
      <c r="D65" s="85"/>
      <c r="E65" s="85"/>
    </row>
    <row r="66" spans="3:5" ht="15" customHeight="1">
      <c r="C66" s="85"/>
      <c r="D66" s="85"/>
      <c r="E66" s="85"/>
    </row>
  </sheetData>
  <sheetProtection password="C780" sheet="1" formatCells="0" formatColumns="0" formatRows="0" insertColumns="0" insertRows="0" insertHyperlinks="0" deleteColumns="0" deleteRows="0" sort="0" autoFilter="0" pivotTables="0"/>
  <mergeCells count="7">
    <mergeCell ref="C54:E54"/>
    <mergeCell ref="F54:G54"/>
    <mergeCell ref="C63:E63"/>
    <mergeCell ref="B5:G5"/>
    <mergeCell ref="B12:G12"/>
    <mergeCell ref="B20:G20"/>
    <mergeCell ref="B25:G25"/>
  </mergeCells>
  <printOptions/>
  <pageMargins left="0.2" right="0.2" top="0.39" bottom="0.2" header="0.51" footer="0.5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UR_SPECTR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КонсульнатПлюс примечание</dc:creator>
  <cp:keywords/>
  <dc:description/>
  <cp:lastModifiedBy>Сафонова Татьяна Владимировна</cp:lastModifiedBy>
  <cp:lastPrinted>2013-10-29T08:42:50Z</cp:lastPrinted>
  <dcterms:created xsi:type="dcterms:W3CDTF">2012-11-22T11:00:10Z</dcterms:created>
  <dcterms:modified xsi:type="dcterms:W3CDTF">2023-10-18T13:35:45Z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1049-10.1.0.5490</vt:lpwstr>
  </property>
</Properties>
</file>